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GPR Información para otras Direcciones\Subsecretaría de Rehabilitación Social\2025\03 - Marzo 2025\"/>
    </mc:Choice>
  </mc:AlternateContent>
  <bookViews>
    <workbookView xWindow="-120" yWindow="-120" windowWidth="29040" windowHeight="15840"/>
  </bookViews>
  <sheets>
    <sheet name="Resumen PPL 2025" sheetId="4" r:id="rId1"/>
    <sheet name="PPL Zona CPL" sheetId="5" r:id="rId2"/>
    <sheet name="Resumen AI 2025" sheetId="7" r:id="rId3"/>
    <sheet name="AI Zona CAI" sheetId="8" r:id="rId4"/>
  </sheets>
  <externalReferences>
    <externalReference r:id="rId5"/>
  </externalReferences>
  <definedNames>
    <definedName name="_xlnm._FilterDatabase" localSheetId="1" hidden="1">'PPL Zona CPL'!$A$4:$I$40</definedName>
    <definedName name="CPL_SEX_PPL">'[1]1 - 1 - TD CPL'!#REF!</definedName>
    <definedName name="HISTORICO">'[1]1 - 1 - TD CPL'!#REF!</definedName>
    <definedName name="PPL_CPL_CONTRA_SEX">'[1]1 - 1 - TD CPL'!#REF!</definedName>
    <definedName name="PPL_HIST_CPL">'[1]1 - 1 - TD CPL'!#REF!</definedName>
    <definedName name="PROV_ARGIS">'[1]1 - 1 - TD CPL'!#REF!</definedName>
    <definedName name="_xlnm.Print_Titles" localSheetId="3">'AI Zona CAI'!$A:$D,'AI Zona CAI'!$1:$4</definedName>
    <definedName name="_xlnm.Print_Titles" localSheetId="1">'PPL Zona CPL'!$A:$D,'PPL Zona CPL'!$1:$4</definedName>
    <definedName name="_xlnm.Print_Titles" localSheetId="2">'Resumen AI 2025'!$1:$2</definedName>
    <definedName name="_xlnm.Print_Titles" localSheetId="0">'Resumen PPL 2025'!$1:$1</definedName>
    <definedName name="Zona_ARGIS">'[1]1 - 1 - TD CPL'!#REF!</definedName>
  </definedNames>
  <calcPr calcId="152511"/>
</workbook>
</file>

<file path=xl/calcChain.xml><?xml version="1.0" encoding="utf-8"?>
<calcChain xmlns="http://schemas.openxmlformats.org/spreadsheetml/2006/main">
  <c r="Q16" i="8" l="1"/>
  <c r="P16" i="8"/>
  <c r="O16" i="8"/>
  <c r="N16" i="8"/>
  <c r="D30" i="7"/>
  <c r="I30" i="7"/>
  <c r="H30" i="7"/>
  <c r="G30" i="7"/>
  <c r="F30" i="7"/>
  <c r="E30" i="7"/>
  <c r="C30" i="7"/>
  <c r="B30" i="7"/>
  <c r="D14" i="7" l="1"/>
  <c r="D15" i="7"/>
  <c r="D16" i="7"/>
  <c r="D17" i="7"/>
  <c r="H14" i="7"/>
  <c r="H15" i="7"/>
  <c r="H16" i="7"/>
  <c r="H17" i="7"/>
  <c r="I14" i="7"/>
  <c r="I15" i="7"/>
  <c r="I16" i="7"/>
  <c r="I17" i="7"/>
  <c r="Q40" i="5"/>
  <c r="P40" i="5"/>
  <c r="O40" i="5"/>
  <c r="N40" i="5"/>
  <c r="J31" i="4" l="1"/>
  <c r="J32" i="4"/>
  <c r="I31" i="4"/>
  <c r="H31" i="4"/>
  <c r="G31" i="4"/>
  <c r="L31" i="4" s="1"/>
  <c r="F31" i="4"/>
  <c r="E31" i="4"/>
  <c r="C31" i="4"/>
  <c r="B31" i="4"/>
  <c r="J18" i="4"/>
  <c r="D14" i="4"/>
  <c r="D31" i="4" s="1"/>
  <c r="D15" i="4"/>
  <c r="D16" i="4"/>
  <c r="D17" i="4"/>
  <c r="G14" i="4"/>
  <c r="L14" i="4" s="1"/>
  <c r="G15" i="4"/>
  <c r="L15" i="4" s="1"/>
  <c r="G16" i="4"/>
  <c r="L16" i="4" s="1"/>
  <c r="G17" i="4"/>
  <c r="K17" i="4" s="1"/>
  <c r="K15" i="4"/>
  <c r="K16" i="4"/>
  <c r="K14" i="4" l="1"/>
  <c r="L17" i="4"/>
  <c r="M16" i="8"/>
  <c r="L16" i="8"/>
  <c r="K16" i="8"/>
  <c r="J16" i="8"/>
  <c r="G18" i="7"/>
  <c r="F29" i="7"/>
  <c r="E29" i="7"/>
  <c r="C29" i="7"/>
  <c r="M40" i="5" l="1"/>
  <c r="L40" i="5"/>
  <c r="K40" i="5"/>
  <c r="J40" i="5"/>
  <c r="G29" i="7" l="1"/>
  <c r="F28" i="7"/>
  <c r="E28" i="7"/>
  <c r="C28" i="7"/>
  <c r="B28" i="7"/>
  <c r="B29" i="7"/>
  <c r="D10" i="7"/>
  <c r="D11" i="7"/>
  <c r="I11" i="7" s="1"/>
  <c r="D12" i="7"/>
  <c r="I12" i="7" s="1"/>
  <c r="D13" i="7"/>
  <c r="I13" i="7" s="1"/>
  <c r="H10" i="7"/>
  <c r="H11" i="7"/>
  <c r="H12" i="7"/>
  <c r="J30" i="4"/>
  <c r="I30" i="4"/>
  <c r="H30" i="4"/>
  <c r="F30" i="4"/>
  <c r="E30" i="4"/>
  <c r="C30" i="4"/>
  <c r="B30" i="4"/>
  <c r="D29" i="7" l="1"/>
  <c r="H29" i="7" s="1"/>
  <c r="I29" i="7"/>
  <c r="I10" i="7"/>
  <c r="H13" i="7"/>
  <c r="D10" i="4"/>
  <c r="D11" i="4"/>
  <c r="G11" i="4" s="1"/>
  <c r="D12" i="4"/>
  <c r="G12" i="4" s="1"/>
  <c r="D13" i="4"/>
  <c r="G13" i="4" s="1"/>
  <c r="L13" i="4" s="1"/>
  <c r="G10" i="4"/>
  <c r="K10" i="4"/>
  <c r="L10" i="4"/>
  <c r="K13" i="4" l="1"/>
  <c r="D30" i="4"/>
  <c r="L12" i="4"/>
  <c r="K12" i="4"/>
  <c r="L11" i="4"/>
  <c r="K11" i="4"/>
  <c r="G30" i="4"/>
  <c r="L30" i="4" s="1"/>
  <c r="G28" i="7"/>
  <c r="J29" i="4" l="1"/>
  <c r="I29" i="4"/>
  <c r="H29" i="4"/>
  <c r="F29" i="4"/>
  <c r="E29" i="4"/>
  <c r="C29" i="4"/>
  <c r="B29" i="4"/>
  <c r="I40" i="5" l="1"/>
  <c r="D9" i="4"/>
  <c r="G9" i="4" s="1"/>
  <c r="L9" i="4" l="1"/>
  <c r="K9" i="4"/>
  <c r="D16" i="8" l="1"/>
  <c r="I16" i="8"/>
  <c r="H16" i="8"/>
  <c r="G16" i="8"/>
  <c r="F16" i="8"/>
  <c r="E16" i="8"/>
  <c r="G31" i="7" l="1"/>
  <c r="F18" i="7"/>
  <c r="F31" i="7" s="1"/>
  <c r="E18" i="7"/>
  <c r="E31" i="7" s="1"/>
  <c r="C18" i="7"/>
  <c r="C31" i="7" s="1"/>
  <c r="B18" i="7"/>
  <c r="B31" i="7" s="1"/>
  <c r="D9" i="7" l="1"/>
  <c r="D8" i="7"/>
  <c r="I8" i="7" s="1"/>
  <c r="D7" i="7"/>
  <c r="I7" i="7" s="1"/>
  <c r="D6" i="7"/>
  <c r="D5" i="7"/>
  <c r="D28" i="7" l="1"/>
  <c r="D18" i="7"/>
  <c r="I6" i="7"/>
  <c r="I9" i="7"/>
  <c r="I5" i="7"/>
  <c r="H6" i="7"/>
  <c r="H8" i="7"/>
  <c r="H9" i="7"/>
  <c r="H5" i="7"/>
  <c r="H7" i="7"/>
  <c r="I18" i="7" l="1"/>
  <c r="I31" i="7" s="1"/>
  <c r="D31" i="7"/>
  <c r="H28" i="7"/>
  <c r="I28" i="7"/>
  <c r="H18" i="7"/>
  <c r="H31" i="7" s="1"/>
  <c r="D40" i="5" l="1"/>
  <c r="H40" i="5" l="1"/>
  <c r="B18" i="4" l="1"/>
  <c r="B32" i="4" s="1"/>
  <c r="C18" i="4"/>
  <c r="C32" i="4" s="1"/>
  <c r="E18" i="4"/>
  <c r="E32" i="4" s="1"/>
  <c r="F18" i="4"/>
  <c r="F32" i="4" s="1"/>
  <c r="H18" i="4"/>
  <c r="H32" i="4" s="1"/>
  <c r="I18" i="4"/>
  <c r="I32" i="4" s="1"/>
  <c r="E40" i="5" l="1"/>
  <c r="F40" i="5" l="1"/>
  <c r="G40" i="5"/>
  <c r="D5" i="4" l="1"/>
  <c r="D6" i="4"/>
  <c r="D7" i="4"/>
  <c r="D8" i="4" l="1"/>
  <c r="D29" i="4" s="1"/>
  <c r="G7" i="4"/>
  <c r="K7" i="4" s="1"/>
  <c r="G6" i="4"/>
  <c r="K6" i="4" s="1"/>
  <c r="G8" i="4" l="1"/>
  <c r="L8" i="4" s="1"/>
  <c r="D18" i="4"/>
  <c r="D32" i="4" s="1"/>
  <c r="G5" i="4"/>
  <c r="L6" i="4"/>
  <c r="L7" i="4"/>
  <c r="G18" i="4" l="1"/>
  <c r="G32" i="4" s="1"/>
  <c r="G29" i="4"/>
  <c r="K5" i="4"/>
  <c r="K8" i="4"/>
  <c r="L5" i="4"/>
  <c r="K29" i="4" l="1"/>
  <c r="L29" i="4"/>
  <c r="L18" i="4"/>
  <c r="K18" i="4"/>
  <c r="K30" i="4" s="1"/>
  <c r="L32" i="4"/>
  <c r="K31" i="4" l="1"/>
  <c r="K32" i="4"/>
</calcChain>
</file>

<file path=xl/sharedStrings.xml><?xml version="1.0" encoding="utf-8"?>
<sst xmlns="http://schemas.openxmlformats.org/spreadsheetml/2006/main" count="192" uniqueCount="134">
  <si>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</si>
  <si>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</si>
  <si>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</si>
  <si>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</si>
  <si>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</si>
  <si>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</si>
  <si>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</si>
  <si>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</si>
  <si>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</si>
  <si>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</si>
  <si>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</si>
  <si>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</si>
  <si>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</si>
  <si>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</si>
  <si>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</si>
  <si>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</si>
  <si>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</si>
  <si>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</si>
  <si>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</si>
  <si>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</si>
  <si>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</si>
  <si>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</si>
  <si>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</si>
  <si>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</si>
  <si>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</si>
  <si>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</si>
  <si>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</si>
  <si>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</si>
  <si>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</si>
  <si>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</si>
  <si>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</si>
  <si>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</si>
  <si>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</si>
  <si>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</si>
  <si>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</si>
  <si>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</si>
  <si>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</si>
  <si>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</si>
  <si>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</si>
  <si>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</si>
  <si>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</si>
  <si>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</si>
  <si>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</si>
  <si>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</si>
  <si>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</si>
  <si>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</si>
  <si>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</si>
  <si>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</si>
  <si>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</si>
  <si>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</si>
  <si>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</si>
  <si>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</si>
  <si>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</si>
  <si>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</si>
  <si>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</si>
  <si>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</si>
  <si>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</si>
  <si>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</si>
  <si>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</si>
  <si>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</si>
  <si>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</si>
  <si>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</si>
  <si>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</si>
  <si>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</si>
  <si>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</si>
  <si>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</si>
  <si>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</si>
  <si>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</si>
  <si>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</si>
  <si>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</si>
  <si>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</si>
  <si>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</si>
  <si>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</si>
  <si>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</si>
  <si>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</si>
  <si>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</si>
  <si>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</si>
  <si>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</si>
  <si>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</si>
  <si>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</si>
  <si>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</si>
  <si>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</si>
  <si>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</si>
  <si>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</si>
  <si>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</si>
  <si>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</si>
  <si>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</si>
  <si>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</si>
  <si>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</si>
  <si>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</si>
  <si>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</si>
  <si>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</si>
  <si>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</si>
  <si>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</si>
  <si>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</si>
  <si>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</si>
  <si>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</si>
  <si>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</si>
  <si>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</si>
  <si>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</si>
  <si>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</si>
  <si>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</si>
  <si>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</si>
  <si>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</si>
  <si>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</si>
  <si>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</si>
  <si>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</si>
  <si>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</si>
  <si>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</si>
  <si>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</si>
  <si>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</si>
  <si>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</si>
  <si>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</si>
  <si>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</si>
  <si>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</si>
  <si>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</si>
  <si>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</si>
  <si>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</si>
  <si>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</si>
  <si>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Nota: Los cortes de información son los días viernes de cada semana</t>
  </si>
  <si>
    <t>CPL GUAYAS Nº 3</t>
  </si>
  <si>
    <t>Nota: Los cortes de información son los días viernes de cada semana
            Existen 2.215 plazas no utilizables a nivel nacional por motivos de seguridad e instalaciones no adecuadas</t>
  </si>
  <si>
    <t>Los datos son susceptibles a cambios o actualizaciones debido a la problemática en el levantamiento de información en los CPL debido a la intervención de las Fuerzas Armadas.</t>
  </si>
  <si>
    <t>Situación Penitenciaria 2025</t>
  </si>
  <si>
    <t>Tabla 1.- Numérico de Población Penitenciaria
2025</t>
  </si>
  <si>
    <t>Tabla 2.- Promedio Mensual de Población Penitenciaria
2025</t>
  </si>
  <si>
    <t>Tabla 3.- Población Penitenciaria Semanal por Zona, Provincia y Centro de Privación de Libertad
2025</t>
  </si>
  <si>
    <t>Situación de Medidas Socioeducativas 2025</t>
  </si>
  <si>
    <t>Tabla 4.- Numérico de Adolescentes Infractores
2025</t>
  </si>
  <si>
    <t>Tabla 5.- Promedio Mensual de Adolescentes Infractores
2025</t>
  </si>
  <si>
    <t>Tabla 6.- Población de Adolescentes Infractores Semanal por Zona, Provincia y Centro de Adolescentes Infractores
2025</t>
  </si>
  <si>
    <t>Febrero</t>
  </si>
  <si>
    <t>Elecciones Presidenciales Primera Vuelta el 09 de febrero de 2025</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</si>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</sst>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Red]\-#,##0;\ &quot;0&quot;\ ;_-@_-"/>
    <numFmt numFmtId="165" formatCode="_-* #,##0\ ;\-* #,##0\ ;_-* &quot;-&quot;\ ;_-@_-"/>
    <numFmt numFmtId="166" formatCode="[$-C0A]d\-mmm\-yyyy;@"/>
    <numFmt numFmtId="167" formatCode="#,##0\ ;\ \-#,##0\ ;\ &quot;-&quot;;_ @_ "/>
    <numFmt numFmtId="168" formatCode="0.0000000000"/>
    <numFmt numFmtId="169" formatCode="dd\-mmm\-yy"/>
  </numFmts>
  <fonts count="21">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family val="2"/>
      <scheme val="minor"/>
    </font>
    <font>
      <sz val="7"/>
      <color theme="1"/>
      <name val="Calibri"/>
      <family val="2"/>
      <scheme val="minor"/>
    </font>
    <font>
      <sz val="11"/>
      <color theme="1"/>
      <name val="Calibri"/>
      <scheme val="minor"/>
    </font>
    <font>
      <b/>
      <sz val="11"/>
      <color theme="1"/>
      <name val="Calibri"/>
      <scheme val="minor"/>
    </font>
    <font>
      <b/>
      <sz val="11"/>
      <name val="Calibri"/>
      <scheme val="minor"/>
    </font>
    <font>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05">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0" fontId="15" fillId="0" borderId="1" xfId="2"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68" fontId="0" fillId="0" borderId="0" xfId="0" applyNumberFormat="1"/>
    <xf numFmtId="164" fontId="17" fillId="5" borderId="5" xfId="0" applyNumberFormat="1" applyFont="1" applyFill="1" applyBorder="1" applyAlignment="1">
      <alignment horizontal="center" vertical="center" wrapText="1"/>
    </xf>
    <xf numFmtId="10" fontId="17" fillId="5" borderId="5" xfId="0" applyNumberFormat="1" applyFont="1" applyFill="1" applyBorder="1" applyAlignment="1">
      <alignment horizontal="center" vertical="center" wrapText="1"/>
    </xf>
    <xf numFmtId="15" fontId="18" fillId="5" borderId="17" xfId="0" applyNumberFormat="1" applyFont="1" applyFill="1" applyBorder="1" applyAlignment="1">
      <alignment horizontal="center" vertical="center" wrapText="1"/>
    </xf>
    <xf numFmtId="164" fontId="18" fillId="5" borderId="18" xfId="0" applyNumberFormat="1" applyFont="1" applyFill="1" applyBorder="1" applyAlignment="1">
      <alignment horizontal="center" vertical="center" wrapText="1"/>
    </xf>
    <xf numFmtId="164" fontId="19" fillId="5" borderId="18" xfId="0" applyNumberFormat="1" applyFont="1" applyFill="1" applyBorder="1" applyAlignment="1">
      <alignment horizontal="center" vertical="center" wrapText="1"/>
    </xf>
    <xf numFmtId="10" fontId="18" fillId="5" borderId="18" xfId="0" applyNumberFormat="1" applyFont="1" applyFill="1" applyBorder="1" applyAlignment="1">
      <alignment horizontal="center" vertical="center" wrapText="1"/>
    </xf>
    <xf numFmtId="0" fontId="18" fillId="5" borderId="19" xfId="0" applyFont="1" applyFill="1" applyBorder="1" applyAlignment="1">
      <alignment vertical="center" wrapText="1"/>
    </xf>
    <xf numFmtId="169" fontId="0" fillId="0" borderId="2" xfId="0" applyNumberFormat="1" applyBorder="1" applyAlignment="1">
      <alignment horizontal="center" vertical="center" wrapText="1"/>
    </xf>
    <xf numFmtId="10" fontId="17" fillId="0" borderId="1" xfId="2" applyNumberFormat="1" applyFont="1" applyBorder="1" applyAlignment="1">
      <alignment horizontal="center" vertical="center" wrapText="1"/>
    </xf>
    <xf numFmtId="169" fontId="17" fillId="0" borderId="14"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7" fillId="4" borderId="15" xfId="0" applyNumberFormat="1" applyFont="1" applyFill="1" applyBorder="1" applyAlignment="1">
      <alignment horizontal="center" vertical="center" wrapText="1"/>
    </xf>
    <xf numFmtId="164" fontId="20" fillId="0" borderId="15" xfId="0" applyNumberFormat="1" applyFont="1" applyBorder="1" applyAlignment="1">
      <alignment horizontal="center" vertical="center" wrapText="1"/>
    </xf>
    <xf numFmtId="10" fontId="17" fillId="0" borderId="15" xfId="2" applyNumberFormat="1" applyFont="1" applyBorder="1" applyAlignment="1">
      <alignment horizontal="center" vertical="center" wrapText="1"/>
    </xf>
    <xf numFmtId="0" fontId="17" fillId="0" borderId="16" xfId="0" applyFont="1" applyBorder="1" applyAlignment="1">
      <alignment vertical="center" wrapText="1"/>
    </xf>
    <xf numFmtId="0" fontId="0" fillId="0" borderId="0" xfId="0"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9"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9"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37</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23</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35</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Downloads/0%20-%20Num&#233;rico%20-%20Semana%2052%20-%2026di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Recopilación CHAT y SGP"/>
      <sheetName val="1 - 1 - TD CPL"/>
      <sheetName val="1 - 2 - TD SERVI"/>
      <sheetName val="2 - Resumen"/>
      <sheetName val="Gráfico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3" name="Tabla24" displayName="Tabla24" ref="A4:M18" totalsRowCount="1" headerRowDxfId="86" dataDxfId="84" totalsRowDxfId="82" headerRowBorderDxfId="85" tableBorderDxfId="83" totalsRowBorderDxfId="81" dataCellStyle="Porcentaje">
  <tableColumns count="13">
    <tableColumn id="1" name="FECHA DE REPORTE" totalsRowLabel="Promedio Anual" dataDxfId="80" totalsRowDxfId="22"/>
    <tableColumn id="2" name=" PPL SENTENCIADOS _x000a_(a)" totalsRowFunction="average" dataDxfId="79" totalsRowDxfId="21"/>
    <tableColumn id="3" name=" PPL PROCESADOS_x000a_(b)" totalsRowFunction="average" dataDxfId="78" totalsRowDxfId="20"/>
    <tableColumn id="4" name=" PPL POR DELITOS_x000a_(c)=a+b" totalsRowFunction="custom" dataDxfId="77" totalsRowDxfId="19">
      <calculatedColumnFormula>+B5+C5</calculatedColumnFormula>
      <totalsRowFormula>SUBTOTAL(101,Tabla24[] Tabla24[] Tabla24[ PPL POR DELITOS
(c)=a+b]  )</totalsRowFormula>
    </tableColumn>
    <tableColumn id="5" name="PPL CONTRAVENTORES_x000a_(d)" totalsRowFunction="average" dataDxfId="76" totalsRowDxfId="18"/>
    <tableColumn id="6" name="PPL APREMIO_x000a_(e)" totalsRowFunction="average" dataDxfId="75" totalsRowDxfId="17"/>
    <tableColumn id="7" name="TOTAL PPL_x000a_(f)=c+d+e" totalsRowFunction="average" dataDxfId="74" totalsRowDxfId="16">
      <calculatedColumnFormula>+D5+E5+F5</calculatedColumnFormula>
    </tableColumn>
    <tableColumn id="8" name="PPL HOMBRES" totalsRowFunction="average" dataDxfId="73" totalsRowDxfId="15"/>
    <tableColumn id="9" name="PPL MUJERES" totalsRowFunction="average" dataDxfId="72" totalsRowDxfId="14"/>
    <tableColumn id="10" name=" CAPACIDAD INSTALADA EFECTIVA_x000a_(g)" totalsRowFunction="custom" dataDxfId="71" totalsRowDxfId="13">
      <totalsRowFormula>+J17</totalsRowFormula>
    </tableColumn>
    <tableColumn id="11" name="PLAZAS FALTANTES_x000a_(h)=f-g" totalsRowFunction="custom" dataDxfId="70" totalsRowDxfId="12">
      <calculatedColumnFormula>+G5-J5</calculatedColumnFormula>
      <totalsRowFormula>+Tabla24[[#Totals],[TOTAL PPL
(f)=c+d+e]]-Tabla24[[#Totals],[ CAPACIDAD INSTALADA EFECTIVA
(g)]]</totalsRowFormula>
    </tableColumn>
    <tableColumn id="12" name="% HACINAMIENTO*_x000a_(i)=((f/g)-1)*100" totalsRowFunction="custom" dataDxfId="69" totalsRowDxfId="11" dataCellStyle="Porcentaje">
      <calculatedColumnFormula>+((G5/J5)-1)</calculatedColumnFormula>
      <totalsRowFormula>+((G18/J18)-1)</totalsRowFormula>
    </tableColumn>
    <tableColumn id="15" name="OBSERVACIONES" dataDxfId="68" totalsRowDxfId="10"/>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28:M32" totalsRowShown="0" headerRowDxfId="67" dataDxfId="65" headerRowBorderDxfId="66" tableBorderDxfId="64" totalsRowBorderDxfId="63" dataCellStyle="Porcentaje">
  <tableColumns count="13">
    <tableColumn id="1" name="MES DE REPORTE" dataDxfId="62" totalsRowDxfId="61"/>
    <tableColumn id="2" name="PROMEDIO PPL SENTENCIADOS_x000a_(a)" dataDxfId="60" totalsRowDxfId="59">
      <calculatedColumnFormula>AVERAGE(#REF!)</calculatedColumnFormula>
    </tableColumn>
    <tableColumn id="3" name="PROMEDIO PPL PROCESADOS_x000a_(b)" dataDxfId="58" totalsRowDxfId="57"/>
    <tableColumn id="4" name="PROMEDIO PPL POR DELITOS_x000a_(c)=a+b" dataDxfId="56" totalsRowDxfId="55"/>
    <tableColumn id="5" name="PROMEDIO PPL CONTRAVENTORES_x000a_(d)" dataDxfId="54" totalsRowDxfId="53"/>
    <tableColumn id="6" name="PROMEDIO PPL APREMIO_x000a_(e)" dataDxfId="52" totalsRowDxfId="51"/>
    <tableColumn id="7" name="PROMEDIO TOTAL PPL_x000a_(f)=c+d+e" dataDxfId="50" totalsRowDxfId="49"/>
    <tableColumn id="8" name="PROMEDIO TOTAL PPL HOMBRES" dataDxfId="48" totalsRowDxfId="47"/>
    <tableColumn id="9" name="PROMEDIO TOTAL PPL MUJERES" dataDxfId="46" totalsRowDxfId="45"/>
    <tableColumn id="10" name=" CAPACIDAD INSTALADA EFECTIVA_x000a_(g)" dataDxfId="44" totalsRowDxfId="43">
      <calculatedColumnFormula>+#REF!</calculatedColumnFormula>
    </tableColumn>
    <tableColumn id="11" name="PLAZAS FALTANTES_x000a_(h)=f-g" dataDxfId="42" totalsRowDxfId="41">
      <calculatedColumnFormula>AVERAGE(K5:K17)</calculatedColumnFormula>
    </tableColumn>
    <tableColumn id="12" name="% HACINAMIENTO*_x000a_(i)=((f/g)-1)*100" dataDxfId="40" totalsRowDxfId="39" dataCellStyle="Porcentaje">
      <calculatedColumnFormula>+((G29/J29)-1)</calculatedColumnFormula>
    </tableColumn>
    <tableColumn id="15" name="OBSERVACIONES" dataDxfId="38"/>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18" totalsRowCount="1" headerRowDxfId="37" totalsRowDxfId="34" headerRowBorderDxfId="36" tableBorderDxfId="35" totalsRowBorderDxfId="33">
  <tableColumns count="10">
    <tableColumn id="1" name="FECHA DE REPORTE" totalsRowLabel="Promedio Anual" dataDxfId="32" totalsRowDxfId="9"/>
    <tableColumn id="2" name="AI MEDIDAS CAUTELARES _x000a_(a)" totalsRowFunction="average" dataDxfId="31" totalsRowDxfId="8"/>
    <tableColumn id="3" name="AI MEDIDAS SOCIOEDUCATIVAS PRIVATIVAS DE LIBERTAD_x000a_(b)" totalsRowFunction="average" dataDxfId="30" totalsRowDxfId="7"/>
    <tableColumn id="4" name="TOTAL AI_x000a_(c)=a+b" totalsRowFunction="average" dataDxfId="29" totalsRowDxfId="6">
      <calculatedColumnFormula>SUM(B5:C5)</calculatedColumnFormula>
    </tableColumn>
    <tableColumn id="5" name="AI HOMBRES" totalsRowFunction="average" dataDxfId="28" totalsRowDxfId="5"/>
    <tableColumn id="6" name="AI MUJERES" totalsRowFunction="average" dataDxfId="27" totalsRowDxfId="4"/>
    <tableColumn id="7" name=" CAPACIDAD INSTALADA EFECTIVA_x000a_(d)" totalsRowFunction="custom" dataDxfId="26" totalsRowDxfId="3">
      <totalsRowFormula>+G13</totalsRowFormula>
    </tableColumn>
    <tableColumn id="8" name="PLAZAS FALTANTES_x000a_(e)=c-d" totalsRowFunction="custom" dataDxfId="25" totalsRowDxfId="2">
      <calculatedColumnFormula>+D5-G5</calculatedColumnFormula>
      <totalsRowFormula>+Tabla5[[#Totals],[TOTAL AI
(c)=a+b]]-Tabla5[[#Totals],[ CAPACIDAD INSTALADA EFECTIVA
(d)]]</totalsRowFormula>
    </tableColumn>
    <tableColumn id="9" name="% HACINAMIENTO*_x000a_(f)=((c/d)-1)*100" totalsRowFunction="custom" dataDxfId="24" totalsRowDxfId="1" dataCellStyle="Porcentaje">
      <calculatedColumnFormula>+IF(((D5/G5)-1)&lt;=0,0,((D5/G5)-1))</calculatedColumnFormula>
      <totalsRowFormula>+IF(((D18/G18)-1)&lt;=0,0,((D18/G18)-1))</totalsRowFormula>
    </tableColumn>
    <tableColumn id="10" name="OBSERVACIONES" dataDxfId="23"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5" customWidth="1"/>
    <col min="14" max="47" width="21.28515625" style="1" customWidth="1"/>
    <col min="48" max="16384" width="11.42578125" style="1"/>
  </cols>
  <sheetData>
    <row r="1" spans="1:17" ht="30" customHeight="1">
      <c r="A1" s="92" t="s">
        <v>123</v>
      </c>
      <c r="B1" s="92"/>
      <c r="C1" s="92"/>
      <c r="D1" s="92"/>
      <c r="E1" s="92"/>
      <c r="F1" s="92"/>
      <c r="G1" s="92"/>
      <c r="H1" s="92"/>
      <c r="I1" s="92"/>
      <c r="J1" s="92"/>
      <c r="K1" s="92"/>
      <c r="L1" s="92"/>
      <c r="M1" s="92"/>
      <c r="N1" s="16"/>
      <c r="O1" s="16"/>
    </row>
    <row r="3" spans="1:17" ht="39.950000000000003" customHeight="1">
      <c r="A3" s="93" t="s">
        <v>124</v>
      </c>
      <c r="B3" s="93"/>
      <c r="C3" s="93"/>
      <c r="D3" s="93"/>
      <c r="E3" s="93"/>
      <c r="F3" s="93"/>
      <c r="G3" s="93"/>
      <c r="H3" s="93"/>
      <c r="I3" s="93"/>
      <c r="J3" s="93"/>
      <c r="K3" s="93"/>
      <c r="L3" s="93"/>
      <c r="M3" s="93"/>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45660</v>
      </c>
      <c r="B5" s="3">
        <v>21031</v>
      </c>
      <c r="C5" s="3">
        <v>11756</v>
      </c>
      <c r="D5" s="32">
        <f t="shared" ref="D5:D8" si="0">+B5+C5</f>
        <v>32787</v>
      </c>
      <c r="E5" s="3">
        <v>360</v>
      </c>
      <c r="F5" s="3">
        <v>307</v>
      </c>
      <c r="G5" s="32">
        <f t="shared" ref="G5:G8" si="1">+D5+E5+F5</f>
        <v>33454</v>
      </c>
      <c r="H5" s="3">
        <v>31344</v>
      </c>
      <c r="I5" s="3">
        <v>2110</v>
      </c>
      <c r="J5" s="3">
        <v>27714</v>
      </c>
      <c r="K5" s="3">
        <f t="shared" ref="K5:K8" si="2">+G5-J5</f>
        <v>5740</v>
      </c>
      <c r="L5" s="15">
        <f t="shared" ref="L5:L8" si="3">+((G5/J5)-1)</f>
        <v>0.20711553727358023</v>
      </c>
      <c r="M5" s="20"/>
      <c r="N5" s="2"/>
      <c r="Q5"/>
    </row>
    <row r="6" spans="1:17" ht="15" customHeight="1">
      <c r="A6" s="9">
        <v>45667</v>
      </c>
      <c r="B6" s="3">
        <v>20994</v>
      </c>
      <c r="C6" s="3">
        <v>11781</v>
      </c>
      <c r="D6" s="32">
        <f t="shared" si="0"/>
        <v>32775</v>
      </c>
      <c r="E6" s="3">
        <v>331</v>
      </c>
      <c r="F6" s="3">
        <v>320</v>
      </c>
      <c r="G6" s="32">
        <f t="shared" si="1"/>
        <v>33426</v>
      </c>
      <c r="H6" s="3">
        <v>31319</v>
      </c>
      <c r="I6" s="3">
        <v>2107</v>
      </c>
      <c r="J6" s="3">
        <v>27714</v>
      </c>
      <c r="K6" s="3">
        <f t="shared" si="2"/>
        <v>5712</v>
      </c>
      <c r="L6" s="63">
        <f t="shared" si="3"/>
        <v>0.20610521757956257</v>
      </c>
      <c r="M6" s="39"/>
      <c r="N6" s="2"/>
      <c r="Q6"/>
    </row>
    <row r="7" spans="1:17">
      <c r="A7" s="9">
        <v>45674</v>
      </c>
      <c r="B7" s="3">
        <v>21100</v>
      </c>
      <c r="C7" s="3">
        <v>11718</v>
      </c>
      <c r="D7" s="32">
        <f t="shared" si="0"/>
        <v>32818</v>
      </c>
      <c r="E7" s="3">
        <v>331</v>
      </c>
      <c r="F7" s="3">
        <v>295</v>
      </c>
      <c r="G7" s="32">
        <f t="shared" si="1"/>
        <v>33444</v>
      </c>
      <c r="H7" s="3">
        <v>31338</v>
      </c>
      <c r="I7" s="3">
        <v>2106</v>
      </c>
      <c r="J7" s="3">
        <v>27714</v>
      </c>
      <c r="K7" s="3">
        <f t="shared" si="2"/>
        <v>5730</v>
      </c>
      <c r="L7" s="63">
        <f t="shared" si="3"/>
        <v>0.20675470881143099</v>
      </c>
      <c r="M7" s="39"/>
      <c r="N7" s="2"/>
      <c r="Q7"/>
    </row>
    <row r="8" spans="1:17">
      <c r="A8" s="9">
        <v>45681</v>
      </c>
      <c r="B8" s="3">
        <v>21172</v>
      </c>
      <c r="C8" s="3">
        <v>11684</v>
      </c>
      <c r="D8" s="32">
        <f t="shared" si="0"/>
        <v>32856</v>
      </c>
      <c r="E8" s="3">
        <v>363</v>
      </c>
      <c r="F8" s="3">
        <v>299</v>
      </c>
      <c r="G8" s="32">
        <f t="shared" si="1"/>
        <v>33518</v>
      </c>
      <c r="H8" s="3">
        <v>31404</v>
      </c>
      <c r="I8" s="3">
        <v>2114</v>
      </c>
      <c r="J8" s="3">
        <v>27714</v>
      </c>
      <c r="K8" s="3">
        <f t="shared" si="2"/>
        <v>5804</v>
      </c>
      <c r="L8" s="63">
        <f t="shared" si="3"/>
        <v>0.20942483943133428</v>
      </c>
      <c r="M8" s="39"/>
      <c r="N8" s="2"/>
      <c r="Q8"/>
    </row>
    <row r="9" spans="1:17">
      <c r="A9" s="9">
        <v>45688</v>
      </c>
      <c r="B9" s="3">
        <v>21498</v>
      </c>
      <c r="C9" s="3">
        <v>11472</v>
      </c>
      <c r="D9" s="32">
        <f t="shared" ref="D9" si="4">+B9+C9</f>
        <v>32970</v>
      </c>
      <c r="E9" s="3">
        <v>367</v>
      </c>
      <c r="F9" s="3">
        <v>285</v>
      </c>
      <c r="G9" s="32">
        <f t="shared" ref="G9" si="5">+D9+E9+F9</f>
        <v>33622</v>
      </c>
      <c r="H9" s="3">
        <v>31487</v>
      </c>
      <c r="I9" s="3">
        <v>2135</v>
      </c>
      <c r="J9" s="3">
        <v>27714</v>
      </c>
      <c r="K9" s="3">
        <f t="shared" ref="K9" si="6">+G9-J9</f>
        <v>5908</v>
      </c>
      <c r="L9" s="72">
        <f t="shared" ref="L9" si="7">+((G9/J9)-1)</f>
        <v>0.21317745543768485</v>
      </c>
      <c r="M9" s="39"/>
      <c r="N9" s="2"/>
      <c r="Q9"/>
    </row>
    <row r="10" spans="1:17">
      <c r="A10" s="83">
        <v>45695</v>
      </c>
      <c r="B10" s="3">
        <v>22051</v>
      </c>
      <c r="C10" s="3">
        <v>11082</v>
      </c>
      <c r="D10" s="32">
        <f t="shared" ref="D10:D13" si="8">+B10+C10</f>
        <v>33133</v>
      </c>
      <c r="E10" s="3">
        <v>384</v>
      </c>
      <c r="F10" s="3">
        <v>314</v>
      </c>
      <c r="G10" s="32">
        <f t="shared" ref="G10:G13" si="9">+D10+E10+F10</f>
        <v>33831</v>
      </c>
      <c r="H10" s="3">
        <v>31681</v>
      </c>
      <c r="I10" s="3">
        <v>2150</v>
      </c>
      <c r="J10" s="3">
        <v>27714</v>
      </c>
      <c r="K10" s="3">
        <f t="shared" ref="K10:K13" si="10">+G10-J10</f>
        <v>6117</v>
      </c>
      <c r="L10" s="84">
        <f t="shared" ref="L10:L13" si="11">+((G10/J10)-1)</f>
        <v>0.22071877029660092</v>
      </c>
      <c r="M10" s="39"/>
      <c r="N10" s="2"/>
      <c r="Q10"/>
    </row>
    <row r="11" spans="1:17">
      <c r="A11" s="83">
        <v>45702</v>
      </c>
      <c r="B11" s="3">
        <v>22340</v>
      </c>
      <c r="C11" s="3">
        <v>11034</v>
      </c>
      <c r="D11" s="32">
        <f t="shared" si="8"/>
        <v>33374</v>
      </c>
      <c r="E11" s="3">
        <v>343</v>
      </c>
      <c r="F11" s="3">
        <v>425</v>
      </c>
      <c r="G11" s="32">
        <f t="shared" si="9"/>
        <v>34142</v>
      </c>
      <c r="H11" s="3">
        <v>31964</v>
      </c>
      <c r="I11" s="3">
        <v>2178</v>
      </c>
      <c r="J11" s="3">
        <v>27714</v>
      </c>
      <c r="K11" s="3">
        <f t="shared" si="10"/>
        <v>6428</v>
      </c>
      <c r="L11" s="84">
        <f t="shared" si="11"/>
        <v>0.23194053546943794</v>
      </c>
      <c r="M11" s="39" t="s">
        <v>132</v>
      </c>
      <c r="N11" s="2"/>
      <c r="Q11"/>
    </row>
    <row r="12" spans="1:17">
      <c r="A12" s="83">
        <v>45709</v>
      </c>
      <c r="B12" s="3">
        <v>22282</v>
      </c>
      <c r="C12" s="3">
        <v>11160</v>
      </c>
      <c r="D12" s="32">
        <f t="shared" si="8"/>
        <v>33442</v>
      </c>
      <c r="E12" s="3">
        <v>322</v>
      </c>
      <c r="F12" s="3">
        <v>412</v>
      </c>
      <c r="G12" s="32">
        <f t="shared" si="9"/>
        <v>34176</v>
      </c>
      <c r="H12" s="3">
        <v>31987</v>
      </c>
      <c r="I12" s="3">
        <v>2189</v>
      </c>
      <c r="J12" s="3">
        <v>27714</v>
      </c>
      <c r="K12" s="3">
        <f t="shared" si="10"/>
        <v>6462</v>
      </c>
      <c r="L12" s="84">
        <f t="shared" si="11"/>
        <v>0.2331673522407447</v>
      </c>
      <c r="M12" s="39"/>
      <c r="N12" s="2"/>
      <c r="Q12"/>
    </row>
    <row r="13" spans="1:17">
      <c r="A13" s="83">
        <v>45716</v>
      </c>
      <c r="B13" s="3">
        <v>22227</v>
      </c>
      <c r="C13" s="3">
        <v>11276</v>
      </c>
      <c r="D13" s="32">
        <f t="shared" si="8"/>
        <v>33503</v>
      </c>
      <c r="E13" s="3">
        <v>345</v>
      </c>
      <c r="F13" s="3">
        <v>402</v>
      </c>
      <c r="G13" s="32">
        <f t="shared" si="9"/>
        <v>34250</v>
      </c>
      <c r="H13" s="3">
        <v>32053</v>
      </c>
      <c r="I13" s="3">
        <v>2197</v>
      </c>
      <c r="J13" s="3">
        <v>27714</v>
      </c>
      <c r="K13" s="3">
        <f t="shared" si="10"/>
        <v>6536</v>
      </c>
      <c r="L13" s="84">
        <f t="shared" si="11"/>
        <v>0.23583748286064798</v>
      </c>
      <c r="M13" s="39"/>
      <c r="N13" s="2"/>
      <c r="Q13"/>
    </row>
    <row r="14" spans="1:17">
      <c r="A14" s="83">
        <v>45723</v>
      </c>
      <c r="B14" s="3">
        <v>22224</v>
      </c>
      <c r="C14" s="3">
        <v>11377</v>
      </c>
      <c r="D14" s="32">
        <f t="shared" ref="D14:D17" si="12">+B14+C14</f>
        <v>33601</v>
      </c>
      <c r="E14" s="3">
        <v>376</v>
      </c>
      <c r="F14" s="3">
        <v>397</v>
      </c>
      <c r="G14" s="32">
        <f t="shared" ref="G14:G17" si="13">+D14+E14+F14</f>
        <v>34374</v>
      </c>
      <c r="H14" s="3">
        <v>32167</v>
      </c>
      <c r="I14" s="3">
        <v>2207</v>
      </c>
      <c r="J14" s="3">
        <v>27714</v>
      </c>
      <c r="K14" s="3">
        <f t="shared" ref="K14:K17" si="14">+G14-J14</f>
        <v>6660</v>
      </c>
      <c r="L14" s="84">
        <f t="shared" ref="L14:L17" si="15">+((G14/J14)-1)</f>
        <v>0.24031175579129682</v>
      </c>
      <c r="M14" s="39"/>
      <c r="N14" s="2"/>
      <c r="Q14"/>
    </row>
    <row r="15" spans="1:17">
      <c r="A15" s="83">
        <v>45730</v>
      </c>
      <c r="B15" s="3">
        <v>22202</v>
      </c>
      <c r="C15" s="3">
        <v>11455</v>
      </c>
      <c r="D15" s="32">
        <f t="shared" si="12"/>
        <v>33657</v>
      </c>
      <c r="E15" s="3">
        <v>333</v>
      </c>
      <c r="F15" s="3">
        <v>306</v>
      </c>
      <c r="G15" s="32">
        <f t="shared" si="13"/>
        <v>34296</v>
      </c>
      <c r="H15" s="3">
        <v>32099</v>
      </c>
      <c r="I15" s="3">
        <v>2197</v>
      </c>
      <c r="J15" s="3">
        <v>27714</v>
      </c>
      <c r="K15" s="3">
        <f t="shared" si="14"/>
        <v>6582</v>
      </c>
      <c r="L15" s="84">
        <f t="shared" si="15"/>
        <v>0.23749729378653384</v>
      </c>
      <c r="M15" s="39"/>
      <c r="N15" s="2"/>
      <c r="Q15"/>
    </row>
    <row r="16" spans="1:17">
      <c r="A16" s="83">
        <v>45737</v>
      </c>
      <c r="B16" s="3">
        <v>22279</v>
      </c>
      <c r="C16" s="3">
        <v>11441</v>
      </c>
      <c r="D16" s="32">
        <f t="shared" si="12"/>
        <v>33720</v>
      </c>
      <c r="E16" s="3">
        <v>350</v>
      </c>
      <c r="F16" s="3">
        <v>314</v>
      </c>
      <c r="G16" s="32">
        <f t="shared" si="13"/>
        <v>34384</v>
      </c>
      <c r="H16" s="3">
        <v>32175</v>
      </c>
      <c r="I16" s="3">
        <v>2209</v>
      </c>
      <c r="J16" s="3">
        <v>27714</v>
      </c>
      <c r="K16" s="3">
        <f t="shared" si="14"/>
        <v>6670</v>
      </c>
      <c r="L16" s="84">
        <f t="shared" si="15"/>
        <v>0.24067258425344584</v>
      </c>
      <c r="M16" s="39"/>
      <c r="N16" s="2"/>
      <c r="Q16"/>
    </row>
    <row r="17" spans="1:17">
      <c r="A17" s="83">
        <v>45744</v>
      </c>
      <c r="B17" s="3">
        <v>22286</v>
      </c>
      <c r="C17" s="3">
        <v>11460</v>
      </c>
      <c r="D17" s="32">
        <f t="shared" si="12"/>
        <v>33746</v>
      </c>
      <c r="E17" s="3">
        <v>333</v>
      </c>
      <c r="F17" s="3">
        <v>301</v>
      </c>
      <c r="G17" s="32">
        <f t="shared" si="13"/>
        <v>34380</v>
      </c>
      <c r="H17" s="3">
        <v>32154</v>
      </c>
      <c r="I17" s="3">
        <v>2226</v>
      </c>
      <c r="J17" s="3">
        <v>27714</v>
      </c>
      <c r="K17" s="3">
        <f t="shared" si="14"/>
        <v>6666</v>
      </c>
      <c r="L17" s="84">
        <f t="shared" si="15"/>
        <v>0.24052825286858637</v>
      </c>
      <c r="M17" s="39"/>
      <c r="N17" s="2"/>
      <c r="Q17"/>
    </row>
    <row r="18" spans="1:17" ht="30">
      <c r="A18" s="64" t="s">
        <v>57</v>
      </c>
      <c r="B18" s="65">
        <f>SUBTOTAL(101,Tabla24[ PPL SENTENCIADOS 
(a)])</f>
        <v>21822</v>
      </c>
      <c r="C18" s="65">
        <f>SUBTOTAL(101,Tabla24[ PPL PROCESADOS
(b)])</f>
        <v>11438.153846153846</v>
      </c>
      <c r="D18" s="76">
        <f>SUBTOTAL(101,Tabla24[] Tabla24[] Tabla24[ PPL POR DELITOS
(c)=a+b]  )</f>
        <v>33260.153846153844</v>
      </c>
      <c r="E18" s="76">
        <f>SUBTOTAL(101,Tabla24[PPL CONTRAVENTORES
(d)])</f>
        <v>349.07692307692309</v>
      </c>
      <c r="F18" s="76">
        <f>SUBTOTAL(101,Tabla24[PPL APREMIO
(e)])</f>
        <v>336.69230769230768</v>
      </c>
      <c r="G18" s="76">
        <f>SUBTOTAL(101,Tabla24[TOTAL PPL
(f)=c+d+e])</f>
        <v>33945.923076923078</v>
      </c>
      <c r="H18" s="65">
        <f>SUBTOTAL(101,Tabla24[PPL HOMBRES])</f>
        <v>31782.461538461539</v>
      </c>
      <c r="I18" s="65">
        <f>SUBTOTAL(101,Tabla24[PPL MUJERES])</f>
        <v>2163.4615384615386</v>
      </c>
      <c r="J18" s="65">
        <f>+J17</f>
        <v>27714</v>
      </c>
      <c r="K18" s="65">
        <f>+Tabla24[[#Totals],[TOTAL PPL
(f)=c+d+e]]-Tabla24[[#Totals],[ CAPACIDAD INSTALADA EFECTIVA
(g)]]</f>
        <v>6231.923076923078</v>
      </c>
      <c r="L18" s="77">
        <f>+((G18/J18)-1)</f>
        <v>0.22486552200776067</v>
      </c>
      <c r="M18" s="66"/>
      <c r="N18" s="2"/>
      <c r="Q18"/>
    </row>
    <row r="19" spans="1:17" ht="15" customHeight="1">
      <c r="A19" s="5"/>
      <c r="B19" s="6"/>
      <c r="C19" s="6"/>
      <c r="E19" s="6"/>
      <c r="F19" s="6"/>
      <c r="G19" s="6"/>
      <c r="H19" s="6"/>
      <c r="I19" s="6"/>
      <c r="J19" s="6"/>
      <c r="K19" s="6"/>
      <c r="L19" s="33"/>
      <c r="M19" s="21"/>
      <c r="N19" s="26"/>
      <c r="O19" s="26"/>
    </row>
    <row r="20" spans="1:17" ht="15" customHeight="1">
      <c r="A20" s="7" t="s">
        <v>115</v>
      </c>
      <c r="B20" s="22"/>
      <c r="C20" s="22"/>
      <c r="D20" s="22"/>
      <c r="E20" s="22"/>
      <c r="F20" s="22"/>
      <c r="G20" s="22"/>
      <c r="H20" s="22"/>
      <c r="I20" s="22"/>
      <c r="J20" s="5"/>
      <c r="K20" s="5"/>
      <c r="L20" s="5"/>
      <c r="M20" s="5"/>
      <c r="O20"/>
      <c r="P20"/>
    </row>
    <row r="21" spans="1:17" ht="15" customHeight="1">
      <c r="A21" s="1" t="s">
        <v>116</v>
      </c>
      <c r="B21" s="23"/>
      <c r="C21" s="23"/>
      <c r="D21" s="5"/>
      <c r="E21" s="5"/>
      <c r="F21" s="5"/>
      <c r="G21" s="6"/>
      <c r="H21" s="5"/>
      <c r="I21" s="5"/>
      <c r="J21" s="6"/>
      <c r="K21" s="5"/>
      <c r="L21" s="5"/>
      <c r="M21" s="6"/>
      <c r="O21" s="8"/>
      <c r="P21"/>
    </row>
    <row r="22" spans="1:17" ht="30" customHeight="1">
      <c r="A22" s="94" t="s">
        <v>121</v>
      </c>
      <c r="B22" s="94"/>
      <c r="C22" s="94"/>
      <c r="D22" s="94"/>
      <c r="E22" s="94"/>
      <c r="F22" s="94"/>
      <c r="G22" s="94"/>
      <c r="H22" s="94"/>
      <c r="I22" s="24"/>
      <c r="O22" s="8"/>
      <c r="P22"/>
    </row>
    <row r="23" spans="1:17" ht="15" customHeight="1">
      <c r="A23" s="91" t="s">
        <v>122</v>
      </c>
      <c r="B23" s="91"/>
      <c r="C23" s="91"/>
      <c r="D23" s="91"/>
      <c r="E23" s="91"/>
      <c r="F23" s="91"/>
      <c r="G23" s="91"/>
      <c r="H23" s="91"/>
      <c r="I23" s="91"/>
      <c r="J23" s="91"/>
      <c r="O23" s="8"/>
      <c r="P23"/>
    </row>
    <row r="24" spans="1:17">
      <c r="A24" s="1" t="s">
        <v>50</v>
      </c>
      <c r="O24" s="8"/>
      <c r="P24"/>
    </row>
    <row r="25" spans="1:17">
      <c r="G25" s="24"/>
      <c r="O25" s="8"/>
      <c r="P25"/>
    </row>
    <row r="26" spans="1:17">
      <c r="B26" s="24"/>
      <c r="C26" s="24"/>
      <c r="O26" s="8"/>
      <c r="P26"/>
    </row>
    <row r="27" spans="1:17" ht="39.950000000000003" customHeight="1">
      <c r="A27" s="95" t="s">
        <v>125</v>
      </c>
      <c r="B27" s="95"/>
      <c r="C27" s="95"/>
      <c r="D27" s="95"/>
      <c r="E27" s="95"/>
      <c r="F27" s="95"/>
      <c r="G27" s="95"/>
      <c r="H27" s="95"/>
      <c r="I27" s="95"/>
      <c r="J27" s="95"/>
      <c r="K27" s="95"/>
      <c r="L27" s="95"/>
      <c r="M27" s="95"/>
      <c r="O27" s="8"/>
      <c r="P27"/>
    </row>
    <row r="28" spans="1:17" ht="45">
      <c r="A28" s="18" t="s">
        <v>41</v>
      </c>
      <c r="B28" s="14" t="s">
        <v>42</v>
      </c>
      <c r="C28" s="14" t="s">
        <v>43</v>
      </c>
      <c r="D28" s="14" t="s">
        <v>44</v>
      </c>
      <c r="E28" s="14" t="s">
        <v>45</v>
      </c>
      <c r="F28" s="14" t="s">
        <v>47</v>
      </c>
      <c r="G28" s="14" t="s">
        <v>53</v>
      </c>
      <c r="H28" s="14" t="s">
        <v>54</v>
      </c>
      <c r="I28" s="14" t="s">
        <v>55</v>
      </c>
      <c r="J28" s="14" t="s">
        <v>48</v>
      </c>
      <c r="K28" s="14" t="s">
        <v>49</v>
      </c>
      <c r="L28" s="14" t="s">
        <v>51</v>
      </c>
      <c r="M28" s="19" t="s">
        <v>56</v>
      </c>
      <c r="O28" s="8"/>
      <c r="P28"/>
    </row>
    <row r="29" spans="1:17">
      <c r="A29" s="67" t="s">
        <v>52</v>
      </c>
      <c r="B29" s="31">
        <f t="shared" ref="B29:I29" si="16">AVERAGE(B5:B9)</f>
        <v>21159</v>
      </c>
      <c r="C29" s="31">
        <f t="shared" si="16"/>
        <v>11682.2</v>
      </c>
      <c r="D29" s="32">
        <f t="shared" si="16"/>
        <v>32841.199999999997</v>
      </c>
      <c r="E29" s="31">
        <f t="shared" si="16"/>
        <v>350.4</v>
      </c>
      <c r="F29" s="31">
        <f t="shared" si="16"/>
        <v>301.2</v>
      </c>
      <c r="G29" s="32">
        <f t="shared" si="16"/>
        <v>33492.800000000003</v>
      </c>
      <c r="H29" s="31">
        <f t="shared" si="16"/>
        <v>31378.400000000001</v>
      </c>
      <c r="I29" s="31">
        <f t="shared" si="16"/>
        <v>2114.4</v>
      </c>
      <c r="J29" s="31">
        <f>+J9</f>
        <v>27714</v>
      </c>
      <c r="K29" s="3">
        <f>+G29-J29</f>
        <v>5778.8000000000029</v>
      </c>
      <c r="L29" s="15">
        <f>+((G29/J29)-1)</f>
        <v>0.20851555170671876</v>
      </c>
      <c r="M29" s="39"/>
      <c r="O29" s="8"/>
      <c r="P29"/>
    </row>
    <row r="30" spans="1:17">
      <c r="A30" s="67" t="s">
        <v>131</v>
      </c>
      <c r="B30" s="31">
        <f>AVERAGE(B10:B13)</f>
        <v>22225</v>
      </c>
      <c r="C30" s="31">
        <f t="shared" ref="C30:I30" si="17">AVERAGE(C10:C13)</f>
        <v>11138</v>
      </c>
      <c r="D30" s="32">
        <f t="shared" si="17"/>
        <v>33363</v>
      </c>
      <c r="E30" s="31">
        <f t="shared" si="17"/>
        <v>348.5</v>
      </c>
      <c r="F30" s="31">
        <f t="shared" si="17"/>
        <v>388.25</v>
      </c>
      <c r="G30" s="32">
        <f t="shared" si="17"/>
        <v>34099.75</v>
      </c>
      <c r="H30" s="31">
        <f t="shared" si="17"/>
        <v>31921.25</v>
      </c>
      <c r="I30" s="31">
        <f t="shared" si="17"/>
        <v>2178.5</v>
      </c>
      <c r="J30" s="31">
        <f>+J13</f>
        <v>27714</v>
      </c>
      <c r="K30" s="31">
        <f>AVERAGE(K6:K18)</f>
        <v>6269.7633136094673</v>
      </c>
      <c r="L30" s="84">
        <f>+((G30/J30)-1)</f>
        <v>0.23041603521685783</v>
      </c>
      <c r="M30" s="39" t="s">
        <v>132</v>
      </c>
      <c r="O30" s="8"/>
      <c r="P30"/>
    </row>
    <row r="31" spans="1:17">
      <c r="A31" s="67" t="s">
        <v>133</v>
      </c>
      <c r="B31" s="31">
        <f>AVERAGE(B14:B17)</f>
        <v>22247.75</v>
      </c>
      <c r="C31" s="31">
        <f t="shared" ref="C31:I31" si="18">AVERAGE(C14:C17)</f>
        <v>11433.25</v>
      </c>
      <c r="D31" s="32">
        <f t="shared" si="18"/>
        <v>33681</v>
      </c>
      <c r="E31" s="31">
        <f t="shared" si="18"/>
        <v>348</v>
      </c>
      <c r="F31" s="31">
        <f t="shared" si="18"/>
        <v>329.5</v>
      </c>
      <c r="G31" s="32">
        <f t="shared" si="18"/>
        <v>34358.5</v>
      </c>
      <c r="H31" s="31">
        <f t="shared" si="18"/>
        <v>32148.75</v>
      </c>
      <c r="I31" s="31">
        <f t="shared" si="18"/>
        <v>2209.75</v>
      </c>
      <c r="J31" s="31">
        <f>+J17</f>
        <v>27714</v>
      </c>
      <c r="K31" s="31">
        <f>AVERAGE(K7:K19)</f>
        <v>6316.2435897435898</v>
      </c>
      <c r="L31" s="84">
        <f>+((G31/J31)-1)</f>
        <v>0.23975247167496572</v>
      </c>
      <c r="M31" s="39"/>
      <c r="O31" s="8"/>
      <c r="P31"/>
    </row>
    <row r="32" spans="1:17" s="37" customFormat="1" ht="30">
      <c r="A32" s="68" t="s">
        <v>57</v>
      </c>
      <c r="B32" s="69">
        <f t="shared" ref="B32:I32" si="19">+B18</f>
        <v>21822</v>
      </c>
      <c r="C32" s="69">
        <f t="shared" si="19"/>
        <v>11438.153846153846</v>
      </c>
      <c r="D32" s="69">
        <f t="shared" si="19"/>
        <v>33260.153846153844</v>
      </c>
      <c r="E32" s="69">
        <f t="shared" si="19"/>
        <v>349.07692307692309</v>
      </c>
      <c r="F32" s="69">
        <f t="shared" si="19"/>
        <v>336.69230769230768</v>
      </c>
      <c r="G32" s="69">
        <f t="shared" si="19"/>
        <v>33945.923076923078</v>
      </c>
      <c r="H32" s="69">
        <f t="shared" si="19"/>
        <v>31782.461538461539</v>
      </c>
      <c r="I32" s="69">
        <f t="shared" si="19"/>
        <v>2163.4615384615386</v>
      </c>
      <c r="J32" s="69">
        <f>+J18</f>
        <v>27714</v>
      </c>
      <c r="K32" s="69">
        <f>+K18</f>
        <v>6231.923076923078</v>
      </c>
      <c r="L32" s="70">
        <f t="shared" ref="L32" si="20">+((G32/J32)-1)</f>
        <v>0.22486552200776067</v>
      </c>
      <c r="M32" s="71"/>
    </row>
    <row r="33" spans="1:12">
      <c r="A33" s="4"/>
      <c r="B33" s="4"/>
      <c r="C33" s="4"/>
      <c r="D33" s="4"/>
      <c r="E33" s="4"/>
      <c r="F33" s="4"/>
      <c r="G33" s="4"/>
      <c r="H33" s="4"/>
      <c r="I33" s="4"/>
    </row>
    <row r="34" spans="1:12">
      <c r="A34" s="7" t="s">
        <v>115</v>
      </c>
      <c r="D34" s="4"/>
      <c r="E34" s="4"/>
      <c r="F34" s="4"/>
      <c r="G34" s="4"/>
      <c r="H34" s="4"/>
      <c r="I34" s="4"/>
      <c r="K34" s="28"/>
      <c r="L34" s="29"/>
    </row>
    <row r="35" spans="1:12">
      <c r="A35" s="1" t="s">
        <v>116</v>
      </c>
    </row>
    <row r="36" spans="1:12" ht="30" customHeight="1">
      <c r="A36" s="94" t="s">
        <v>121</v>
      </c>
      <c r="B36" s="94"/>
      <c r="C36" s="94"/>
      <c r="D36" s="94"/>
      <c r="E36" s="94"/>
      <c r="F36" s="94"/>
      <c r="G36" s="94"/>
      <c r="H36" s="94"/>
    </row>
    <row r="37" spans="1:12" ht="15" customHeight="1">
      <c r="A37" s="91" t="s">
        <v>122</v>
      </c>
      <c r="B37" s="91"/>
      <c r="C37" s="91"/>
      <c r="D37" s="91"/>
      <c r="E37" s="91"/>
      <c r="F37" s="91"/>
      <c r="G37" s="91"/>
      <c r="H37" s="91"/>
      <c r="I37" s="91"/>
      <c r="J37" s="91"/>
    </row>
    <row r="38" spans="1:12">
      <c r="A38" s="1" t="s">
        <v>50</v>
      </c>
    </row>
  </sheetData>
  <mergeCells count="7">
    <mergeCell ref="A37:J37"/>
    <mergeCell ref="A1:M1"/>
    <mergeCell ref="A3:M3"/>
    <mergeCell ref="A22:H22"/>
    <mergeCell ref="A27:M27"/>
    <mergeCell ref="A36:H36"/>
    <mergeCell ref="A23:J23"/>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1" manualBreakCount="1">
    <brk id="25" max="16383" man="1"/>
  </rowBreaks>
  <ignoredErrors>
    <ignoredError sqref="K32"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516"/>
  <sheetViews>
    <sheetView zoomScaleNormal="10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55" width="7.140625" customWidth="1"/>
  </cols>
  <sheetData>
    <row r="1" spans="1:17" ht="15" customHeight="1"/>
    <row r="2" spans="1:17" ht="39.950000000000003" customHeight="1">
      <c r="A2" s="95" t="s">
        <v>126</v>
      </c>
      <c r="B2" s="95"/>
      <c r="C2" s="95"/>
      <c r="D2" s="95"/>
      <c r="E2" s="95"/>
      <c r="F2" s="95"/>
      <c r="G2" s="95"/>
      <c r="H2" s="95"/>
      <c r="I2" s="95"/>
      <c r="J2" s="95"/>
      <c r="K2" s="95"/>
      <c r="L2" s="95"/>
      <c r="M2" s="95"/>
      <c r="N2" s="95"/>
      <c r="O2" s="95"/>
      <c r="P2" s="95"/>
      <c r="Q2" s="95"/>
    </row>
    <row r="3" spans="1:17" s="1" customFormat="1"/>
    <row r="4" spans="1:17" s="1" customFormat="1" ht="66" customHeight="1">
      <c r="A4" s="11" t="s">
        <v>1</v>
      </c>
      <c r="B4" s="11" t="s">
        <v>11</v>
      </c>
      <c r="C4" s="11" t="s">
        <v>32</v>
      </c>
      <c r="D4" s="11" t="s">
        <v>92</v>
      </c>
      <c r="E4" s="12">
        <v>45660</v>
      </c>
      <c r="F4" s="12">
        <v>45667</v>
      </c>
      <c r="G4" s="12">
        <v>45674</v>
      </c>
      <c r="H4" s="12">
        <v>45681</v>
      </c>
      <c r="I4" s="12">
        <v>45688</v>
      </c>
      <c r="J4" s="12">
        <v>45695</v>
      </c>
      <c r="K4" s="12">
        <v>45702</v>
      </c>
      <c r="L4" s="12">
        <v>45709</v>
      </c>
      <c r="M4" s="12">
        <v>45716</v>
      </c>
      <c r="N4" s="12">
        <v>45723</v>
      </c>
      <c r="O4" s="12">
        <v>45730</v>
      </c>
      <c r="P4" s="12">
        <v>45737</v>
      </c>
      <c r="Q4" s="12">
        <v>45744</v>
      </c>
    </row>
    <row r="5" spans="1:17" s="1" customFormat="1">
      <c r="A5" s="97" t="s">
        <v>10</v>
      </c>
      <c r="B5" s="61" t="s">
        <v>12</v>
      </c>
      <c r="C5" s="61" t="s">
        <v>65</v>
      </c>
      <c r="D5" s="13">
        <v>550</v>
      </c>
      <c r="E5" s="13">
        <v>701</v>
      </c>
      <c r="F5" s="13">
        <v>687</v>
      </c>
      <c r="G5" s="13">
        <v>700</v>
      </c>
      <c r="H5" s="13">
        <v>702</v>
      </c>
      <c r="I5" s="13">
        <v>703</v>
      </c>
      <c r="J5" s="13">
        <v>727</v>
      </c>
      <c r="K5" s="13">
        <v>731</v>
      </c>
      <c r="L5" s="13">
        <v>717</v>
      </c>
      <c r="M5" s="13">
        <v>728</v>
      </c>
      <c r="N5" s="13">
        <v>725</v>
      </c>
      <c r="O5" s="13">
        <v>724</v>
      </c>
      <c r="P5" s="13">
        <v>734</v>
      </c>
      <c r="Q5" s="13">
        <v>718</v>
      </c>
    </row>
    <row r="6" spans="1:17" s="1" customFormat="1">
      <c r="A6" s="97"/>
      <c r="B6" s="96" t="s">
        <v>13</v>
      </c>
      <c r="C6" s="61" t="s">
        <v>66</v>
      </c>
      <c r="D6" s="13">
        <v>183</v>
      </c>
      <c r="E6" s="13">
        <v>70</v>
      </c>
      <c r="F6" s="13">
        <v>71</v>
      </c>
      <c r="G6" s="13">
        <v>70</v>
      </c>
      <c r="H6" s="13">
        <v>75</v>
      </c>
      <c r="I6" s="13">
        <v>71</v>
      </c>
      <c r="J6" s="13">
        <v>75</v>
      </c>
      <c r="K6" s="13">
        <v>85</v>
      </c>
      <c r="L6" s="13">
        <v>86</v>
      </c>
      <c r="M6" s="13">
        <v>82</v>
      </c>
      <c r="N6" s="13">
        <v>75</v>
      </c>
      <c r="O6" s="13">
        <v>70</v>
      </c>
      <c r="P6" s="13">
        <v>64</v>
      </c>
      <c r="Q6" s="13">
        <v>63</v>
      </c>
    </row>
    <row r="7" spans="1:17" s="1" customFormat="1">
      <c r="A7" s="97"/>
      <c r="B7" s="96"/>
      <c r="C7" s="61" t="s">
        <v>67</v>
      </c>
      <c r="D7" s="13">
        <v>1110</v>
      </c>
      <c r="E7" s="13">
        <v>1458</v>
      </c>
      <c r="F7" s="13">
        <v>1467</v>
      </c>
      <c r="G7" s="13">
        <v>1466</v>
      </c>
      <c r="H7" s="13">
        <v>1460</v>
      </c>
      <c r="I7" s="13">
        <v>1465</v>
      </c>
      <c r="J7" s="13">
        <v>1468</v>
      </c>
      <c r="K7" s="13">
        <v>1476</v>
      </c>
      <c r="L7" s="13">
        <v>1477</v>
      </c>
      <c r="M7" s="13">
        <v>1479</v>
      </c>
      <c r="N7" s="13">
        <v>1484</v>
      </c>
      <c r="O7" s="13">
        <v>1491</v>
      </c>
      <c r="P7" s="13">
        <v>1488</v>
      </c>
      <c r="Q7" s="13">
        <v>1501</v>
      </c>
    </row>
    <row r="8" spans="1:17" s="1" customFormat="1">
      <c r="A8" s="97"/>
      <c r="B8" s="61" t="s">
        <v>14</v>
      </c>
      <c r="C8" s="61" t="s">
        <v>68</v>
      </c>
      <c r="D8" s="13">
        <v>302</v>
      </c>
      <c r="E8" s="13">
        <v>593</v>
      </c>
      <c r="F8" s="13">
        <v>602</v>
      </c>
      <c r="G8" s="13">
        <v>589</v>
      </c>
      <c r="H8" s="13">
        <v>601</v>
      </c>
      <c r="I8" s="13">
        <v>598</v>
      </c>
      <c r="J8" s="13">
        <v>604</v>
      </c>
      <c r="K8" s="13">
        <v>600</v>
      </c>
      <c r="L8" s="13">
        <v>583</v>
      </c>
      <c r="M8" s="13">
        <v>585</v>
      </c>
      <c r="N8" s="13">
        <v>595</v>
      </c>
      <c r="O8" s="13">
        <v>594</v>
      </c>
      <c r="P8" s="13">
        <v>604</v>
      </c>
      <c r="Q8" s="13">
        <v>600</v>
      </c>
    </row>
    <row r="9" spans="1:17" s="1" customFormat="1">
      <c r="A9" s="97"/>
      <c r="B9" s="61" t="s">
        <v>15</v>
      </c>
      <c r="C9" s="61" t="s">
        <v>69</v>
      </c>
      <c r="D9" s="13">
        <v>678</v>
      </c>
      <c r="E9" s="13">
        <v>735</v>
      </c>
      <c r="F9" s="13">
        <v>741</v>
      </c>
      <c r="G9" s="13">
        <v>746</v>
      </c>
      <c r="H9" s="13">
        <v>724</v>
      </c>
      <c r="I9" s="13">
        <v>729</v>
      </c>
      <c r="J9" s="13">
        <v>725</v>
      </c>
      <c r="K9" s="13">
        <v>729</v>
      </c>
      <c r="L9" s="13">
        <v>736</v>
      </c>
      <c r="M9" s="13">
        <v>736</v>
      </c>
      <c r="N9" s="13">
        <v>752</v>
      </c>
      <c r="O9" s="13">
        <v>744</v>
      </c>
      <c r="P9" s="13">
        <v>738</v>
      </c>
      <c r="Q9" s="13">
        <v>727</v>
      </c>
    </row>
    <row r="10" spans="1:17" s="1" customFormat="1">
      <c r="A10" s="62" t="s">
        <v>2</v>
      </c>
      <c r="B10" s="61" t="s">
        <v>16</v>
      </c>
      <c r="C10" s="61" t="s">
        <v>70</v>
      </c>
      <c r="D10" s="13">
        <v>312</v>
      </c>
      <c r="E10" s="13">
        <v>507</v>
      </c>
      <c r="F10" s="13">
        <v>507</v>
      </c>
      <c r="G10" s="13">
        <v>507</v>
      </c>
      <c r="H10" s="13">
        <v>507</v>
      </c>
      <c r="I10" s="13">
        <v>507</v>
      </c>
      <c r="J10" s="13">
        <v>507</v>
      </c>
      <c r="K10" s="13">
        <v>507</v>
      </c>
      <c r="L10" s="13">
        <v>507</v>
      </c>
      <c r="M10" s="13">
        <v>507</v>
      </c>
      <c r="N10" s="13">
        <v>507</v>
      </c>
      <c r="O10" s="13">
        <v>507</v>
      </c>
      <c r="P10" s="13">
        <v>507</v>
      </c>
      <c r="Q10" s="13">
        <v>507</v>
      </c>
    </row>
    <row r="11" spans="1:17" s="1" customFormat="1">
      <c r="A11" s="97" t="s">
        <v>5</v>
      </c>
      <c r="B11" s="96" t="s">
        <v>17</v>
      </c>
      <c r="C11" s="61" t="s">
        <v>71</v>
      </c>
      <c r="D11" s="13">
        <v>250</v>
      </c>
      <c r="E11" s="13">
        <v>445</v>
      </c>
      <c r="F11" s="13">
        <v>437</v>
      </c>
      <c r="G11" s="13">
        <v>448</v>
      </c>
      <c r="H11" s="13">
        <v>458</v>
      </c>
      <c r="I11" s="13">
        <v>457</v>
      </c>
      <c r="J11" s="13">
        <v>457</v>
      </c>
      <c r="K11" s="13">
        <v>457</v>
      </c>
      <c r="L11" s="13">
        <v>478</v>
      </c>
      <c r="M11" s="13">
        <v>476</v>
      </c>
      <c r="N11" s="13">
        <v>491</v>
      </c>
      <c r="O11" s="13">
        <v>475</v>
      </c>
      <c r="P11" s="13">
        <v>475</v>
      </c>
      <c r="Q11" s="13">
        <v>477</v>
      </c>
    </row>
    <row r="12" spans="1:17" s="1" customFormat="1">
      <c r="A12" s="97"/>
      <c r="B12" s="96"/>
      <c r="C12" s="61" t="s">
        <v>72</v>
      </c>
      <c r="D12" s="13">
        <v>77</v>
      </c>
      <c r="E12" s="13">
        <v>32</v>
      </c>
      <c r="F12" s="13">
        <v>32</v>
      </c>
      <c r="G12" s="13">
        <v>33</v>
      </c>
      <c r="H12" s="13">
        <v>35</v>
      </c>
      <c r="I12" s="13">
        <v>35</v>
      </c>
      <c r="J12" s="13">
        <v>35</v>
      </c>
      <c r="K12" s="13">
        <v>36</v>
      </c>
      <c r="L12" s="13">
        <v>37</v>
      </c>
      <c r="M12" s="13">
        <v>37</v>
      </c>
      <c r="N12" s="13">
        <v>38</v>
      </c>
      <c r="O12" s="13">
        <v>39</v>
      </c>
      <c r="P12" s="13">
        <v>39</v>
      </c>
      <c r="Q12" s="13">
        <v>38</v>
      </c>
    </row>
    <row r="13" spans="1:17" s="1" customFormat="1">
      <c r="A13" s="97"/>
      <c r="B13" s="96"/>
      <c r="C13" s="61" t="s">
        <v>73</v>
      </c>
      <c r="D13" s="13">
        <v>100</v>
      </c>
      <c r="E13" s="13">
        <v>64</v>
      </c>
      <c r="F13" s="13">
        <v>65</v>
      </c>
      <c r="G13" s="13">
        <v>67</v>
      </c>
      <c r="H13" s="13">
        <v>67</v>
      </c>
      <c r="I13" s="13">
        <v>68</v>
      </c>
      <c r="J13" s="13">
        <v>70</v>
      </c>
      <c r="K13" s="13">
        <v>70</v>
      </c>
      <c r="L13" s="13">
        <v>71</v>
      </c>
      <c r="M13" s="13">
        <v>70</v>
      </c>
      <c r="N13" s="13">
        <v>73</v>
      </c>
      <c r="O13" s="13">
        <v>70</v>
      </c>
      <c r="P13" s="13">
        <v>71</v>
      </c>
      <c r="Q13" s="13">
        <v>71</v>
      </c>
    </row>
    <row r="14" spans="1:17" s="1" customFormat="1">
      <c r="A14" s="97"/>
      <c r="B14" s="61" t="s">
        <v>18</v>
      </c>
      <c r="C14" s="61" t="s">
        <v>74</v>
      </c>
      <c r="D14" s="13">
        <v>4894</v>
      </c>
      <c r="E14" s="13">
        <v>4733</v>
      </c>
      <c r="F14" s="13">
        <v>4716</v>
      </c>
      <c r="G14" s="13">
        <v>4946</v>
      </c>
      <c r="H14" s="13">
        <v>4961</v>
      </c>
      <c r="I14" s="13">
        <v>4968</v>
      </c>
      <c r="J14" s="13">
        <v>4962</v>
      </c>
      <c r="K14" s="13">
        <v>4988</v>
      </c>
      <c r="L14" s="13">
        <v>4990</v>
      </c>
      <c r="M14" s="13">
        <v>5004</v>
      </c>
      <c r="N14" s="13">
        <v>5003</v>
      </c>
      <c r="O14" s="13">
        <v>5011</v>
      </c>
      <c r="P14" s="13">
        <v>5014</v>
      </c>
      <c r="Q14" s="13">
        <v>5012</v>
      </c>
    </row>
    <row r="15" spans="1:17" s="1" customFormat="1">
      <c r="A15" s="97"/>
      <c r="B15" s="61" t="s">
        <v>19</v>
      </c>
      <c r="C15" s="61" t="s">
        <v>58</v>
      </c>
      <c r="D15" s="13">
        <v>43</v>
      </c>
      <c r="E15" s="13">
        <v>36</v>
      </c>
      <c r="F15" s="13">
        <v>39</v>
      </c>
      <c r="G15" s="13">
        <v>41</v>
      </c>
      <c r="H15" s="13">
        <v>41</v>
      </c>
      <c r="I15" s="13">
        <v>46</v>
      </c>
      <c r="J15" s="13">
        <v>44</v>
      </c>
      <c r="K15" s="13">
        <v>47</v>
      </c>
      <c r="L15" s="13">
        <v>53</v>
      </c>
      <c r="M15" s="13">
        <v>60</v>
      </c>
      <c r="N15" s="13">
        <v>55</v>
      </c>
      <c r="O15" s="13">
        <v>54</v>
      </c>
      <c r="P15" s="13">
        <v>54</v>
      </c>
      <c r="Q15" s="13">
        <v>56</v>
      </c>
    </row>
    <row r="16" spans="1:17" s="1" customFormat="1">
      <c r="A16" s="97"/>
      <c r="B16" s="61" t="s">
        <v>20</v>
      </c>
      <c r="C16" s="61" t="s">
        <v>75</v>
      </c>
      <c r="D16" s="13">
        <v>514</v>
      </c>
      <c r="E16" s="13">
        <v>662</v>
      </c>
      <c r="F16" s="13">
        <v>661</v>
      </c>
      <c r="G16" s="13">
        <v>656</v>
      </c>
      <c r="H16" s="13">
        <v>658</v>
      </c>
      <c r="I16" s="13">
        <v>666</v>
      </c>
      <c r="J16" s="13">
        <v>670</v>
      </c>
      <c r="K16" s="13">
        <v>678</v>
      </c>
      <c r="L16" s="13">
        <v>689</v>
      </c>
      <c r="M16" s="13">
        <v>690</v>
      </c>
      <c r="N16" s="13">
        <v>688</v>
      </c>
      <c r="O16" s="13">
        <v>692</v>
      </c>
      <c r="P16" s="13">
        <v>695</v>
      </c>
      <c r="Q16" s="13">
        <v>699</v>
      </c>
    </row>
    <row r="17" spans="1:17" s="1" customFormat="1">
      <c r="A17" s="97" t="s">
        <v>6</v>
      </c>
      <c r="B17" s="96" t="s">
        <v>21</v>
      </c>
      <c r="C17" s="61" t="s">
        <v>76</v>
      </c>
      <c r="D17" s="13">
        <v>133</v>
      </c>
      <c r="E17" s="13">
        <v>105</v>
      </c>
      <c r="F17" s="13">
        <v>107</v>
      </c>
      <c r="G17" s="13">
        <v>107</v>
      </c>
      <c r="H17" s="13">
        <v>106</v>
      </c>
      <c r="I17" s="13">
        <v>106</v>
      </c>
      <c r="J17" s="13">
        <v>103</v>
      </c>
      <c r="K17" s="13">
        <v>105</v>
      </c>
      <c r="L17" s="13">
        <v>106</v>
      </c>
      <c r="M17" s="13">
        <v>110</v>
      </c>
      <c r="N17" s="13">
        <v>107</v>
      </c>
      <c r="O17" s="13">
        <v>109</v>
      </c>
      <c r="P17" s="13">
        <v>111</v>
      </c>
      <c r="Q17" s="13">
        <v>116</v>
      </c>
    </row>
    <row r="18" spans="1:17" s="1" customFormat="1" ht="15" customHeight="1">
      <c r="A18" s="97"/>
      <c r="B18" s="96"/>
      <c r="C18" s="61" t="s">
        <v>77</v>
      </c>
      <c r="D18" s="13">
        <v>1970</v>
      </c>
      <c r="E18" s="13">
        <v>2004</v>
      </c>
      <c r="F18" s="13">
        <v>1995</v>
      </c>
      <c r="G18" s="13">
        <v>1987</v>
      </c>
      <c r="H18" s="13">
        <v>1985</v>
      </c>
      <c r="I18" s="13">
        <v>1977</v>
      </c>
      <c r="J18" s="13">
        <v>1975</v>
      </c>
      <c r="K18" s="13">
        <v>1982</v>
      </c>
      <c r="L18" s="13">
        <v>1983</v>
      </c>
      <c r="M18" s="13">
        <v>1983</v>
      </c>
      <c r="N18" s="13">
        <v>1991</v>
      </c>
      <c r="O18" s="13">
        <v>1995</v>
      </c>
      <c r="P18" s="13">
        <v>1999</v>
      </c>
      <c r="Q18" s="13">
        <v>1998</v>
      </c>
    </row>
    <row r="19" spans="1:17" s="1" customFormat="1">
      <c r="A19" s="97"/>
      <c r="B19" s="96"/>
      <c r="C19" s="61" t="s">
        <v>60</v>
      </c>
      <c r="D19" s="13">
        <v>140</v>
      </c>
      <c r="E19" s="13">
        <v>269</v>
      </c>
      <c r="F19" s="13">
        <v>273</v>
      </c>
      <c r="G19" s="13">
        <v>273</v>
      </c>
      <c r="H19" s="13">
        <v>272</v>
      </c>
      <c r="I19" s="13">
        <v>274</v>
      </c>
      <c r="J19" s="13">
        <v>275</v>
      </c>
      <c r="K19" s="13">
        <v>281</v>
      </c>
      <c r="L19" s="13">
        <v>279</v>
      </c>
      <c r="M19" s="13">
        <v>278</v>
      </c>
      <c r="N19" s="13">
        <v>287</v>
      </c>
      <c r="O19" s="13">
        <v>293</v>
      </c>
      <c r="P19" s="13">
        <v>293</v>
      </c>
      <c r="Q19" s="13">
        <v>292</v>
      </c>
    </row>
    <row r="20" spans="1:17" s="1" customFormat="1">
      <c r="A20" s="97"/>
      <c r="B20" s="96"/>
      <c r="C20" s="61" t="s">
        <v>59</v>
      </c>
      <c r="D20" s="13">
        <v>433</v>
      </c>
      <c r="E20" s="13">
        <v>417</v>
      </c>
      <c r="F20" s="13">
        <v>416</v>
      </c>
      <c r="G20" s="13">
        <v>420</v>
      </c>
      <c r="H20" s="13">
        <v>418</v>
      </c>
      <c r="I20" s="13">
        <v>422</v>
      </c>
      <c r="J20" s="13">
        <v>423</v>
      </c>
      <c r="K20" s="13">
        <v>438</v>
      </c>
      <c r="L20" s="13">
        <v>435</v>
      </c>
      <c r="M20" s="13">
        <v>442</v>
      </c>
      <c r="N20" s="13">
        <v>445</v>
      </c>
      <c r="O20" s="13">
        <v>453</v>
      </c>
      <c r="P20" s="13">
        <v>452</v>
      </c>
      <c r="Q20" s="13">
        <v>442</v>
      </c>
    </row>
    <row r="21" spans="1:17" s="1" customFormat="1">
      <c r="A21" s="97"/>
      <c r="B21" s="96" t="s">
        <v>22</v>
      </c>
      <c r="C21" s="61" t="s">
        <v>78</v>
      </c>
      <c r="D21" s="13">
        <v>914</v>
      </c>
      <c r="E21" s="13">
        <v>1184</v>
      </c>
      <c r="F21" s="13">
        <v>1193</v>
      </c>
      <c r="G21" s="13">
        <v>1184</v>
      </c>
      <c r="H21" s="13">
        <v>1191</v>
      </c>
      <c r="I21" s="13">
        <v>1208</v>
      </c>
      <c r="J21" s="13">
        <v>1205</v>
      </c>
      <c r="K21" s="13">
        <v>1226</v>
      </c>
      <c r="L21" s="13">
        <v>1230</v>
      </c>
      <c r="M21" s="13">
        <v>1240</v>
      </c>
      <c r="N21" s="13">
        <v>1308</v>
      </c>
      <c r="O21" s="13">
        <v>1297</v>
      </c>
      <c r="P21" s="13">
        <v>1292</v>
      </c>
      <c r="Q21" s="13">
        <v>1300</v>
      </c>
    </row>
    <row r="22" spans="1:17" s="1" customFormat="1">
      <c r="A22" s="97"/>
      <c r="B22" s="96"/>
      <c r="C22" s="61" t="s">
        <v>79</v>
      </c>
      <c r="D22" s="13">
        <v>106</v>
      </c>
      <c r="E22" s="13">
        <v>118</v>
      </c>
      <c r="F22" s="13">
        <v>116</v>
      </c>
      <c r="G22" s="13">
        <v>115</v>
      </c>
      <c r="H22" s="13">
        <v>115</v>
      </c>
      <c r="I22" s="13">
        <v>116</v>
      </c>
      <c r="J22" s="13">
        <v>120</v>
      </c>
      <c r="K22" s="13">
        <v>122</v>
      </c>
      <c r="L22" s="13">
        <v>119</v>
      </c>
      <c r="M22" s="13">
        <v>114</v>
      </c>
      <c r="N22" s="13">
        <v>120</v>
      </c>
      <c r="O22" s="13">
        <v>117</v>
      </c>
      <c r="P22" s="13">
        <v>118</v>
      </c>
      <c r="Q22" s="13">
        <v>120</v>
      </c>
    </row>
    <row r="23" spans="1:17" s="1" customFormat="1">
      <c r="A23" s="97" t="s">
        <v>8</v>
      </c>
      <c r="B23" s="61" t="s">
        <v>23</v>
      </c>
      <c r="C23" s="61" t="s">
        <v>80</v>
      </c>
      <c r="D23" s="13">
        <v>158</v>
      </c>
      <c r="E23" s="13">
        <v>264</v>
      </c>
      <c r="F23" s="13">
        <v>264</v>
      </c>
      <c r="G23" s="13">
        <v>266</v>
      </c>
      <c r="H23" s="13">
        <v>266</v>
      </c>
      <c r="I23" s="13">
        <v>266</v>
      </c>
      <c r="J23" s="13">
        <v>268</v>
      </c>
      <c r="K23" s="13">
        <v>277</v>
      </c>
      <c r="L23" s="13">
        <v>280</v>
      </c>
      <c r="M23" s="13">
        <v>277</v>
      </c>
      <c r="N23" s="13">
        <v>282</v>
      </c>
      <c r="O23" s="13">
        <v>281</v>
      </c>
      <c r="P23" s="13">
        <v>281</v>
      </c>
      <c r="Q23" s="13">
        <v>279</v>
      </c>
    </row>
    <row r="24" spans="1:17" s="1" customFormat="1">
      <c r="A24" s="97"/>
      <c r="B24" s="74" t="s">
        <v>24</v>
      </c>
      <c r="C24" s="61" t="s">
        <v>81</v>
      </c>
      <c r="D24" s="13">
        <v>416</v>
      </c>
      <c r="E24" s="13">
        <v>832</v>
      </c>
      <c r="F24" s="13">
        <v>807</v>
      </c>
      <c r="G24" s="13">
        <v>809</v>
      </c>
      <c r="H24" s="13">
        <v>805</v>
      </c>
      <c r="I24" s="13">
        <v>798</v>
      </c>
      <c r="J24" s="13">
        <v>820</v>
      </c>
      <c r="K24" s="13">
        <v>828</v>
      </c>
      <c r="L24" s="13">
        <v>827</v>
      </c>
      <c r="M24" s="13">
        <v>838</v>
      </c>
      <c r="N24" s="13">
        <v>824</v>
      </c>
      <c r="O24" s="13">
        <v>817</v>
      </c>
      <c r="P24" s="13">
        <v>831</v>
      </c>
      <c r="Q24" s="13">
        <v>824</v>
      </c>
    </row>
    <row r="25" spans="1:17" s="1" customFormat="1">
      <c r="A25" s="97" t="s">
        <v>7</v>
      </c>
      <c r="B25" s="61" t="s">
        <v>25</v>
      </c>
      <c r="C25" s="61" t="s">
        <v>82</v>
      </c>
      <c r="D25" s="13">
        <v>1782</v>
      </c>
      <c r="E25" s="13">
        <v>1078</v>
      </c>
      <c r="F25" s="13">
        <v>1082</v>
      </c>
      <c r="G25" s="13">
        <v>1094</v>
      </c>
      <c r="H25" s="13">
        <v>1094</v>
      </c>
      <c r="I25" s="13">
        <v>1105</v>
      </c>
      <c r="J25" s="13">
        <v>1111</v>
      </c>
      <c r="K25" s="13">
        <v>1124</v>
      </c>
      <c r="L25" s="13">
        <v>1121</v>
      </c>
      <c r="M25" s="13">
        <v>1123</v>
      </c>
      <c r="N25" s="13">
        <v>1144</v>
      </c>
      <c r="O25" s="13">
        <v>1139</v>
      </c>
      <c r="P25" s="13">
        <v>1139</v>
      </c>
      <c r="Q25" s="13">
        <v>1133</v>
      </c>
    </row>
    <row r="26" spans="1:17" s="1" customFormat="1">
      <c r="A26" s="97"/>
      <c r="B26" s="96" t="s">
        <v>26</v>
      </c>
      <c r="C26" s="61" t="s">
        <v>83</v>
      </c>
      <c r="D26" s="13">
        <v>116</v>
      </c>
      <c r="E26" s="13">
        <v>142</v>
      </c>
      <c r="F26" s="13">
        <v>142</v>
      </c>
      <c r="G26" s="13">
        <v>140</v>
      </c>
      <c r="H26" s="13">
        <v>137</v>
      </c>
      <c r="I26" s="13">
        <v>136</v>
      </c>
      <c r="J26" s="13">
        <v>135</v>
      </c>
      <c r="K26" s="13">
        <v>138</v>
      </c>
      <c r="L26" s="13">
        <v>138</v>
      </c>
      <c r="M26" s="13">
        <v>140</v>
      </c>
      <c r="N26" s="13">
        <v>143</v>
      </c>
      <c r="O26" s="13">
        <v>141</v>
      </c>
      <c r="P26" s="13">
        <v>139</v>
      </c>
      <c r="Q26" s="13">
        <v>140</v>
      </c>
    </row>
    <row r="27" spans="1:17" s="1" customFormat="1">
      <c r="A27" s="97"/>
      <c r="B27" s="96"/>
      <c r="C27" s="61" t="s">
        <v>61</v>
      </c>
      <c r="D27" s="13">
        <v>94</v>
      </c>
      <c r="E27" s="13">
        <v>91</v>
      </c>
      <c r="F27" s="13">
        <v>93</v>
      </c>
      <c r="G27" s="13">
        <v>93</v>
      </c>
      <c r="H27" s="13">
        <v>100</v>
      </c>
      <c r="I27" s="13">
        <v>101</v>
      </c>
      <c r="J27" s="13">
        <v>100</v>
      </c>
      <c r="K27" s="13">
        <v>101</v>
      </c>
      <c r="L27" s="13">
        <v>100</v>
      </c>
      <c r="M27" s="13">
        <v>98</v>
      </c>
      <c r="N27" s="13">
        <v>98</v>
      </c>
      <c r="O27" s="13">
        <v>98</v>
      </c>
      <c r="P27" s="13">
        <v>100</v>
      </c>
      <c r="Q27" s="13">
        <v>101</v>
      </c>
    </row>
    <row r="28" spans="1:17" s="1" customFormat="1" ht="24">
      <c r="A28" s="97"/>
      <c r="B28" s="61" t="s">
        <v>27</v>
      </c>
      <c r="C28" s="61" t="s">
        <v>84</v>
      </c>
      <c r="D28" s="13">
        <v>194</v>
      </c>
      <c r="E28" s="13">
        <v>338</v>
      </c>
      <c r="F28" s="13">
        <v>331</v>
      </c>
      <c r="G28" s="13">
        <v>333</v>
      </c>
      <c r="H28" s="13">
        <v>338</v>
      </c>
      <c r="I28" s="13">
        <v>338</v>
      </c>
      <c r="J28" s="13">
        <v>340</v>
      </c>
      <c r="K28" s="13">
        <v>343</v>
      </c>
      <c r="L28" s="13">
        <v>340</v>
      </c>
      <c r="M28" s="13">
        <v>345</v>
      </c>
      <c r="N28" s="13">
        <v>366</v>
      </c>
      <c r="O28" s="13">
        <v>358</v>
      </c>
      <c r="P28" s="13">
        <v>352</v>
      </c>
      <c r="Q28" s="13">
        <v>350</v>
      </c>
    </row>
    <row r="29" spans="1:17" s="1" customFormat="1" ht="15" customHeight="1">
      <c r="A29" s="97" t="s">
        <v>9</v>
      </c>
      <c r="B29" s="96" t="s">
        <v>28</v>
      </c>
      <c r="C29" s="61" t="s">
        <v>85</v>
      </c>
      <c r="D29" s="13">
        <v>630</v>
      </c>
      <c r="E29" s="13">
        <v>1350</v>
      </c>
      <c r="F29" s="13">
        <v>1360</v>
      </c>
      <c r="G29" s="13">
        <v>1348</v>
      </c>
      <c r="H29" s="13">
        <v>1359</v>
      </c>
      <c r="I29" s="13">
        <v>1375</v>
      </c>
      <c r="J29" s="13">
        <v>1380</v>
      </c>
      <c r="K29" s="13">
        <v>1393</v>
      </c>
      <c r="L29" s="13">
        <v>1399</v>
      </c>
      <c r="M29" s="13">
        <v>1400</v>
      </c>
      <c r="N29" s="13">
        <v>1392</v>
      </c>
      <c r="O29" s="13">
        <v>1386</v>
      </c>
      <c r="P29" s="13">
        <v>1389</v>
      </c>
      <c r="Q29" s="13">
        <v>1375</v>
      </c>
    </row>
    <row r="30" spans="1:17" s="1" customFormat="1">
      <c r="A30" s="97"/>
      <c r="B30" s="96"/>
      <c r="C30" s="61" t="s">
        <v>86</v>
      </c>
      <c r="D30" s="13">
        <v>65</v>
      </c>
      <c r="E30" s="13">
        <v>52</v>
      </c>
      <c r="F30" s="13">
        <v>52</v>
      </c>
      <c r="G30" s="13">
        <v>51</v>
      </c>
      <c r="H30" s="13">
        <v>51</v>
      </c>
      <c r="I30" s="13">
        <v>52</v>
      </c>
      <c r="J30" s="13">
        <v>52</v>
      </c>
      <c r="K30" s="13">
        <v>53</v>
      </c>
      <c r="L30" s="13">
        <v>56</v>
      </c>
      <c r="M30" s="13">
        <v>55</v>
      </c>
      <c r="N30" s="13">
        <v>57</v>
      </c>
      <c r="O30" s="13">
        <v>53</v>
      </c>
      <c r="P30" s="13">
        <v>53</v>
      </c>
      <c r="Q30" s="13">
        <v>57</v>
      </c>
    </row>
    <row r="31" spans="1:17" s="1" customFormat="1">
      <c r="A31" s="97"/>
      <c r="B31" s="61" t="s">
        <v>29</v>
      </c>
      <c r="C31" s="61" t="s">
        <v>87</v>
      </c>
      <c r="D31" s="13">
        <v>779</v>
      </c>
      <c r="E31" s="13">
        <v>884</v>
      </c>
      <c r="F31" s="13">
        <v>886</v>
      </c>
      <c r="G31" s="13">
        <v>889</v>
      </c>
      <c r="H31" s="13">
        <v>881</v>
      </c>
      <c r="I31" s="13">
        <v>885</v>
      </c>
      <c r="J31" s="13">
        <v>913</v>
      </c>
      <c r="K31" s="13">
        <v>905</v>
      </c>
      <c r="L31" s="13">
        <v>904</v>
      </c>
      <c r="M31" s="13">
        <v>899</v>
      </c>
      <c r="N31" s="13">
        <v>894</v>
      </c>
      <c r="O31" s="13">
        <v>883</v>
      </c>
      <c r="P31" s="13">
        <v>885</v>
      </c>
      <c r="Q31" s="13">
        <v>889</v>
      </c>
    </row>
    <row r="32" spans="1:17" s="1" customFormat="1">
      <c r="A32" s="97" t="s">
        <v>3</v>
      </c>
      <c r="B32" s="96" t="s">
        <v>30</v>
      </c>
      <c r="C32" s="61" t="s">
        <v>88</v>
      </c>
      <c r="D32" s="13">
        <v>3909</v>
      </c>
      <c r="E32" s="13">
        <v>6898</v>
      </c>
      <c r="F32" s="13">
        <v>6906</v>
      </c>
      <c r="G32" s="13">
        <v>6930</v>
      </c>
      <c r="H32" s="13">
        <v>6965</v>
      </c>
      <c r="I32" s="13">
        <v>7023</v>
      </c>
      <c r="J32" s="13">
        <v>7056</v>
      </c>
      <c r="K32" s="13">
        <v>7133</v>
      </c>
      <c r="L32" s="13">
        <v>7160</v>
      </c>
      <c r="M32" s="13">
        <v>7178</v>
      </c>
      <c r="N32" s="13">
        <v>7130</v>
      </c>
      <c r="O32" s="13">
        <v>7158</v>
      </c>
      <c r="P32" s="13">
        <v>7200</v>
      </c>
      <c r="Q32" s="13">
        <v>7195</v>
      </c>
    </row>
    <row r="33" spans="1:17" s="1" customFormat="1">
      <c r="A33" s="97"/>
      <c r="B33" s="96"/>
      <c r="C33" s="61" t="s">
        <v>89</v>
      </c>
      <c r="D33" s="13">
        <v>573</v>
      </c>
      <c r="E33" s="13">
        <v>727</v>
      </c>
      <c r="F33" s="13">
        <v>724</v>
      </c>
      <c r="G33" s="13">
        <v>725</v>
      </c>
      <c r="H33" s="13">
        <v>725</v>
      </c>
      <c r="I33" s="13">
        <v>724</v>
      </c>
      <c r="J33" s="13">
        <v>731</v>
      </c>
      <c r="K33" s="13">
        <v>740</v>
      </c>
      <c r="L33" s="13">
        <v>744</v>
      </c>
      <c r="M33" s="13">
        <v>752</v>
      </c>
      <c r="N33" s="13">
        <v>751</v>
      </c>
      <c r="O33" s="13">
        <v>747</v>
      </c>
      <c r="P33" s="13">
        <v>753</v>
      </c>
      <c r="Q33" s="13">
        <v>759</v>
      </c>
    </row>
    <row r="34" spans="1:17" s="1" customFormat="1">
      <c r="A34" s="97"/>
      <c r="B34" s="96"/>
      <c r="C34" s="73" t="s">
        <v>120</v>
      </c>
      <c r="D34" s="13">
        <v>158</v>
      </c>
      <c r="E34" s="13">
        <v>75</v>
      </c>
      <c r="F34" s="13">
        <v>76</v>
      </c>
      <c r="G34" s="13">
        <v>76</v>
      </c>
      <c r="H34" s="13">
        <v>76</v>
      </c>
      <c r="I34" s="13">
        <v>76</v>
      </c>
      <c r="J34" s="13">
        <v>77</v>
      </c>
      <c r="K34" s="13">
        <v>77</v>
      </c>
      <c r="L34" s="13">
        <v>77</v>
      </c>
      <c r="M34" s="13">
        <v>77</v>
      </c>
      <c r="N34" s="13">
        <v>77</v>
      </c>
      <c r="O34" s="13">
        <v>77</v>
      </c>
      <c r="P34" s="13">
        <v>77</v>
      </c>
      <c r="Q34" s="13">
        <v>77</v>
      </c>
    </row>
    <row r="35" spans="1:17" s="1" customFormat="1">
      <c r="A35" s="97"/>
      <c r="B35" s="96"/>
      <c r="C35" s="61" t="s">
        <v>90</v>
      </c>
      <c r="D35" s="13">
        <v>545</v>
      </c>
      <c r="E35" s="13">
        <v>1337</v>
      </c>
      <c r="F35" s="13">
        <v>1341</v>
      </c>
      <c r="G35" s="13">
        <v>1332</v>
      </c>
      <c r="H35" s="13">
        <v>1340</v>
      </c>
      <c r="I35" s="13">
        <v>1341</v>
      </c>
      <c r="J35" s="13">
        <v>1371</v>
      </c>
      <c r="K35" s="13">
        <v>1388</v>
      </c>
      <c r="L35" s="13">
        <v>1387</v>
      </c>
      <c r="M35" s="13">
        <v>1409</v>
      </c>
      <c r="N35" s="13">
        <v>1416</v>
      </c>
      <c r="O35" s="13">
        <v>1416</v>
      </c>
      <c r="P35" s="13">
        <v>1432</v>
      </c>
      <c r="Q35" s="13">
        <v>1449</v>
      </c>
    </row>
    <row r="36" spans="1:17" s="1" customFormat="1" ht="15" customHeight="1">
      <c r="A36" s="97"/>
      <c r="B36" s="96"/>
      <c r="C36" s="61" t="s">
        <v>62</v>
      </c>
      <c r="D36" s="13">
        <v>4505</v>
      </c>
      <c r="E36" s="13">
        <v>3536</v>
      </c>
      <c r="F36" s="13">
        <v>3519</v>
      </c>
      <c r="G36" s="13">
        <v>3509</v>
      </c>
      <c r="H36" s="13">
        <v>3498</v>
      </c>
      <c r="I36" s="13">
        <v>3484</v>
      </c>
      <c r="J36" s="13">
        <v>3484</v>
      </c>
      <c r="K36" s="13">
        <v>3481</v>
      </c>
      <c r="L36" s="13">
        <v>3465</v>
      </c>
      <c r="M36" s="13">
        <v>3431</v>
      </c>
      <c r="N36" s="13">
        <v>3429</v>
      </c>
      <c r="O36" s="13">
        <v>3422</v>
      </c>
      <c r="P36" s="13">
        <v>3407</v>
      </c>
      <c r="Q36" s="13">
        <v>3398</v>
      </c>
    </row>
    <row r="37" spans="1:17" s="1" customFormat="1">
      <c r="A37" s="97" t="s">
        <v>4</v>
      </c>
      <c r="B37" s="96" t="s">
        <v>31</v>
      </c>
      <c r="C37" s="61" t="s">
        <v>91</v>
      </c>
      <c r="D37" s="13">
        <v>58</v>
      </c>
      <c r="E37" s="13">
        <v>50</v>
      </c>
      <c r="F37" s="13">
        <v>50</v>
      </c>
      <c r="G37" s="13">
        <v>50</v>
      </c>
      <c r="H37" s="13">
        <v>50</v>
      </c>
      <c r="I37" s="13">
        <v>51</v>
      </c>
      <c r="J37" s="13">
        <v>52</v>
      </c>
      <c r="K37" s="13">
        <v>52</v>
      </c>
      <c r="L37" s="13">
        <v>53</v>
      </c>
      <c r="M37" s="13">
        <v>52</v>
      </c>
      <c r="N37" s="13">
        <v>52</v>
      </c>
      <c r="O37" s="13">
        <v>53</v>
      </c>
      <c r="P37" s="13">
        <v>52</v>
      </c>
      <c r="Q37" s="13">
        <v>53</v>
      </c>
    </row>
    <row r="38" spans="1:17" s="1" customFormat="1">
      <c r="A38" s="97"/>
      <c r="B38" s="96"/>
      <c r="C38" s="61" t="s">
        <v>63</v>
      </c>
      <c r="D38" s="13">
        <v>959</v>
      </c>
      <c r="E38" s="13">
        <v>1613</v>
      </c>
      <c r="F38" s="13">
        <v>1614</v>
      </c>
      <c r="G38" s="13">
        <v>1391</v>
      </c>
      <c r="H38" s="13">
        <v>1401</v>
      </c>
      <c r="I38" s="13">
        <v>1392</v>
      </c>
      <c r="J38" s="13">
        <v>1438</v>
      </c>
      <c r="K38" s="13">
        <v>1496</v>
      </c>
      <c r="L38" s="13">
        <v>1496</v>
      </c>
      <c r="M38" s="13">
        <v>1502</v>
      </c>
      <c r="N38" s="13">
        <v>1522</v>
      </c>
      <c r="O38" s="13">
        <v>1479</v>
      </c>
      <c r="P38" s="13">
        <v>1494</v>
      </c>
      <c r="Q38" s="13">
        <v>1512</v>
      </c>
    </row>
    <row r="39" spans="1:17" s="1" customFormat="1">
      <c r="A39" s="97"/>
      <c r="B39" s="96"/>
      <c r="C39" s="61" t="s">
        <v>64</v>
      </c>
      <c r="D39" s="13">
        <v>64</v>
      </c>
      <c r="E39" s="13">
        <v>54</v>
      </c>
      <c r="F39" s="13">
        <v>54</v>
      </c>
      <c r="G39" s="13">
        <v>53</v>
      </c>
      <c r="H39" s="13">
        <v>56</v>
      </c>
      <c r="I39" s="13">
        <v>59</v>
      </c>
      <c r="J39" s="13">
        <v>58</v>
      </c>
      <c r="K39" s="13">
        <v>55</v>
      </c>
      <c r="L39" s="13">
        <v>53</v>
      </c>
      <c r="M39" s="13">
        <v>53</v>
      </c>
      <c r="N39" s="13">
        <v>53</v>
      </c>
      <c r="O39" s="13">
        <v>53</v>
      </c>
      <c r="P39" s="13">
        <v>52</v>
      </c>
      <c r="Q39" s="13">
        <v>52</v>
      </c>
    </row>
    <row r="40" spans="1:17" ht="15" customHeight="1">
      <c r="A40" s="98" t="s">
        <v>0</v>
      </c>
      <c r="B40" s="98"/>
      <c r="C40" s="98"/>
      <c r="D40" s="30">
        <f t="shared" ref="D40:Q40" si="0">SUM(D5:D39)</f>
        <v>27714</v>
      </c>
      <c r="E40" s="30">
        <f t="shared" si="0"/>
        <v>33454</v>
      </c>
      <c r="F40" s="30">
        <f t="shared" si="0"/>
        <v>33426</v>
      </c>
      <c r="G40" s="30">
        <f t="shared" si="0"/>
        <v>33444</v>
      </c>
      <c r="H40" s="30">
        <f t="shared" si="0"/>
        <v>33518</v>
      </c>
      <c r="I40" s="30">
        <f t="shared" si="0"/>
        <v>33622</v>
      </c>
      <c r="J40" s="30">
        <f t="shared" si="0"/>
        <v>33831</v>
      </c>
      <c r="K40" s="30">
        <f t="shared" si="0"/>
        <v>34142</v>
      </c>
      <c r="L40" s="30">
        <f t="shared" si="0"/>
        <v>34176</v>
      </c>
      <c r="M40" s="30">
        <f t="shared" si="0"/>
        <v>34250</v>
      </c>
      <c r="N40" s="30">
        <f t="shared" si="0"/>
        <v>34374</v>
      </c>
      <c r="O40" s="30">
        <f t="shared" si="0"/>
        <v>34296</v>
      </c>
      <c r="P40" s="30">
        <f t="shared" si="0"/>
        <v>34384</v>
      </c>
      <c r="Q40" s="30">
        <f t="shared" si="0"/>
        <v>34380</v>
      </c>
    </row>
    <row r="42" spans="1:17">
      <c r="A42" s="7" t="s">
        <v>115</v>
      </c>
      <c r="E42" s="10"/>
      <c r="F42" s="10"/>
      <c r="G42" s="10"/>
      <c r="H42" s="10"/>
    </row>
    <row r="43" spans="1:17">
      <c r="A43" s="1" t="s">
        <v>116</v>
      </c>
      <c r="B43" s="1"/>
      <c r="E43" s="10"/>
      <c r="F43" s="10"/>
      <c r="G43" s="10"/>
      <c r="H43" s="10"/>
    </row>
    <row r="44" spans="1:17" ht="30.75" customHeight="1">
      <c r="A44" s="94" t="s">
        <v>121</v>
      </c>
      <c r="B44" s="94"/>
      <c r="C44" s="94"/>
      <c r="D44" s="94"/>
      <c r="E44" s="94"/>
      <c r="F44" s="94"/>
      <c r="G44" s="94"/>
      <c r="H44" s="94"/>
      <c r="I44" s="94"/>
    </row>
    <row r="45" spans="1:17" ht="84.75" customHeight="1">
      <c r="A45" s="99" t="s">
        <v>118</v>
      </c>
      <c r="B45" s="99"/>
      <c r="C45" s="99"/>
      <c r="D45" s="99"/>
      <c r="E45" s="99"/>
      <c r="F45" s="99"/>
      <c r="G45" s="99"/>
      <c r="H45" s="99"/>
      <c r="I45" s="99"/>
      <c r="J45" s="99"/>
      <c r="K45" s="99"/>
      <c r="L45" s="99"/>
      <c r="M45" s="99"/>
    </row>
    <row r="46" spans="1:17">
      <c r="E46" s="10"/>
      <c r="F46" s="10"/>
      <c r="G46" s="10"/>
      <c r="H46" s="10"/>
    </row>
    <row r="47" spans="1:17">
      <c r="E47" s="10"/>
      <c r="F47" s="10"/>
      <c r="G47" s="10"/>
      <c r="H47" s="10"/>
    </row>
    <row r="48" spans="1:17">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row r="65516" spans="5:8">
      <c r="E65516" s="10"/>
      <c r="F65516" s="10"/>
      <c r="G65516" s="10"/>
      <c r="H65516" s="10"/>
    </row>
  </sheetData>
  <mergeCells count="20">
    <mergeCell ref="A2:Q2"/>
    <mergeCell ref="A45:M45"/>
    <mergeCell ref="A5:A9"/>
    <mergeCell ref="B6:B7"/>
    <mergeCell ref="A11:A16"/>
    <mergeCell ref="B11:B13"/>
    <mergeCell ref="A44:I44"/>
    <mergeCell ref="B21:B22"/>
    <mergeCell ref="A17:A22"/>
    <mergeCell ref="B17:B20"/>
    <mergeCell ref="B29:B30"/>
    <mergeCell ref="A23:A24"/>
    <mergeCell ref="A25:A28"/>
    <mergeCell ref="B26:B27"/>
    <mergeCell ref="A29:A31"/>
    <mergeCell ref="A32:A36"/>
    <mergeCell ref="B32:B36"/>
    <mergeCell ref="A40:C40"/>
    <mergeCell ref="A37:A39"/>
    <mergeCell ref="B37:B39"/>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25.5703125" customWidth="1"/>
    <col min="11" max="12" width="19" customWidth="1"/>
  </cols>
  <sheetData>
    <row r="1" spans="1:10" ht="30" customHeight="1">
      <c r="A1" s="92" t="s">
        <v>127</v>
      </c>
      <c r="B1" s="92"/>
      <c r="C1" s="92"/>
      <c r="D1" s="92"/>
      <c r="E1" s="92"/>
      <c r="F1" s="92"/>
      <c r="G1" s="92"/>
      <c r="H1" s="92"/>
      <c r="I1" s="92"/>
      <c r="J1" s="92"/>
    </row>
    <row r="2" spans="1:10">
      <c r="A2" s="1"/>
    </row>
    <row r="3" spans="1:10" ht="39.950000000000003" customHeight="1">
      <c r="A3" s="93" t="s">
        <v>128</v>
      </c>
      <c r="B3" s="101"/>
      <c r="C3" s="101"/>
      <c r="D3" s="101"/>
      <c r="E3" s="101"/>
      <c r="F3" s="101"/>
      <c r="G3" s="101"/>
      <c r="H3" s="101"/>
      <c r="I3" s="101"/>
      <c r="J3" s="101"/>
    </row>
    <row r="4" spans="1:10" ht="75">
      <c r="A4" s="49" t="s">
        <v>33</v>
      </c>
      <c r="B4" s="50" t="s">
        <v>99</v>
      </c>
      <c r="C4" s="50" t="s">
        <v>98</v>
      </c>
      <c r="D4" s="50" t="s">
        <v>100</v>
      </c>
      <c r="E4" s="50" t="s">
        <v>93</v>
      </c>
      <c r="F4" s="50" t="s">
        <v>94</v>
      </c>
      <c r="G4" s="50" t="s">
        <v>95</v>
      </c>
      <c r="H4" s="50" t="s">
        <v>96</v>
      </c>
      <c r="I4" s="50" t="s">
        <v>97</v>
      </c>
      <c r="J4" s="51" t="s">
        <v>56</v>
      </c>
    </row>
    <row r="5" spans="1:10">
      <c r="A5" s="52">
        <v>45660</v>
      </c>
      <c r="B5" s="53">
        <v>109</v>
      </c>
      <c r="C5" s="53">
        <v>319</v>
      </c>
      <c r="D5" s="54">
        <f>SUM(B5:C5)</f>
        <v>428</v>
      </c>
      <c r="E5" s="53">
        <v>410</v>
      </c>
      <c r="F5" s="53">
        <v>18</v>
      </c>
      <c r="G5" s="53">
        <v>644</v>
      </c>
      <c r="H5" s="55">
        <f>+D5-G5</f>
        <v>-216</v>
      </c>
      <c r="I5" s="56">
        <f>+IF(((D5/G5)-1)&lt;=0,0,((D5/G5)-1))</f>
        <v>0</v>
      </c>
      <c r="J5" s="57"/>
    </row>
    <row r="6" spans="1:10">
      <c r="A6" s="52">
        <v>45667</v>
      </c>
      <c r="B6" s="53">
        <v>119</v>
      </c>
      <c r="C6" s="53">
        <v>322</v>
      </c>
      <c r="D6" s="54">
        <f t="shared" ref="D6:D9" si="0">SUM(B6:C6)</f>
        <v>441</v>
      </c>
      <c r="E6" s="53">
        <v>422</v>
      </c>
      <c r="F6" s="53">
        <v>19</v>
      </c>
      <c r="G6" s="53">
        <v>644</v>
      </c>
      <c r="H6" s="55">
        <f t="shared" ref="H6:H9" si="1">+D6-G6</f>
        <v>-203</v>
      </c>
      <c r="I6" s="56">
        <f t="shared" ref="I6:I9" si="2">+IF(((D6/G6)-1)&lt;=0,0,((D6/G6)-1))</f>
        <v>0</v>
      </c>
      <c r="J6" s="58"/>
    </row>
    <row r="7" spans="1:10">
      <c r="A7" s="52">
        <v>45674</v>
      </c>
      <c r="B7" s="53">
        <v>117</v>
      </c>
      <c r="C7" s="53">
        <v>327</v>
      </c>
      <c r="D7" s="54">
        <f t="shared" si="0"/>
        <v>444</v>
      </c>
      <c r="E7" s="53">
        <v>427</v>
      </c>
      <c r="F7" s="53">
        <v>17</v>
      </c>
      <c r="G7" s="53">
        <v>644</v>
      </c>
      <c r="H7" s="55">
        <f t="shared" si="1"/>
        <v>-200</v>
      </c>
      <c r="I7" s="56">
        <f t="shared" si="2"/>
        <v>0</v>
      </c>
      <c r="J7" s="58"/>
    </row>
    <row r="8" spans="1:10">
      <c r="A8" s="52">
        <v>45681</v>
      </c>
      <c r="B8" s="53">
        <v>124</v>
      </c>
      <c r="C8" s="53">
        <v>332</v>
      </c>
      <c r="D8" s="54">
        <f t="shared" si="0"/>
        <v>456</v>
      </c>
      <c r="E8" s="53">
        <v>440</v>
      </c>
      <c r="F8" s="53">
        <v>16</v>
      </c>
      <c r="G8" s="53">
        <v>644</v>
      </c>
      <c r="H8" s="55">
        <f t="shared" si="1"/>
        <v>-188</v>
      </c>
      <c r="I8" s="56">
        <f t="shared" si="2"/>
        <v>0</v>
      </c>
      <c r="J8" s="58"/>
    </row>
    <row r="9" spans="1:10">
      <c r="A9" s="52">
        <v>45688</v>
      </c>
      <c r="B9" s="53">
        <v>132</v>
      </c>
      <c r="C9" s="53">
        <v>327</v>
      </c>
      <c r="D9" s="54">
        <f t="shared" si="0"/>
        <v>459</v>
      </c>
      <c r="E9" s="53">
        <v>442</v>
      </c>
      <c r="F9" s="53">
        <v>17</v>
      </c>
      <c r="G9" s="53">
        <v>644</v>
      </c>
      <c r="H9" s="55">
        <f t="shared" si="1"/>
        <v>-185</v>
      </c>
      <c r="I9" s="56">
        <f t="shared" si="2"/>
        <v>0</v>
      </c>
      <c r="J9" s="58"/>
    </row>
    <row r="10" spans="1:10">
      <c r="A10" s="85">
        <v>45695</v>
      </c>
      <c r="B10" s="86">
        <v>136</v>
      </c>
      <c r="C10" s="86">
        <v>327</v>
      </c>
      <c r="D10" s="87">
        <f t="shared" ref="D10:D13" si="3">SUM(B10:C10)</f>
        <v>463</v>
      </c>
      <c r="E10" s="86">
        <v>442</v>
      </c>
      <c r="F10" s="86">
        <v>21</v>
      </c>
      <c r="G10" s="53">
        <v>644</v>
      </c>
      <c r="H10" s="88">
        <f t="shared" ref="H10:H13" si="4">+D10-G10</f>
        <v>-181</v>
      </c>
      <c r="I10" s="89">
        <f t="shared" ref="I10:I13" si="5">+IF(((D10/G10)-1)&lt;=0,0,((D10/G10)-1))</f>
        <v>0</v>
      </c>
      <c r="J10" s="90"/>
    </row>
    <row r="11" spans="1:10">
      <c r="A11" s="85">
        <v>45702</v>
      </c>
      <c r="B11" s="86">
        <v>139</v>
      </c>
      <c r="C11" s="86">
        <v>333</v>
      </c>
      <c r="D11" s="87">
        <f t="shared" si="3"/>
        <v>472</v>
      </c>
      <c r="E11" s="86">
        <v>452</v>
      </c>
      <c r="F11" s="86">
        <v>20</v>
      </c>
      <c r="G11" s="53">
        <v>644</v>
      </c>
      <c r="H11" s="88">
        <f t="shared" si="4"/>
        <v>-172</v>
      </c>
      <c r="I11" s="89">
        <f t="shared" si="5"/>
        <v>0</v>
      </c>
      <c r="J11" s="90"/>
    </row>
    <row r="12" spans="1:10">
      <c r="A12" s="85">
        <v>45709</v>
      </c>
      <c r="B12" s="86">
        <v>149</v>
      </c>
      <c r="C12" s="86">
        <v>333</v>
      </c>
      <c r="D12" s="87">
        <f t="shared" si="3"/>
        <v>482</v>
      </c>
      <c r="E12" s="86">
        <v>461</v>
      </c>
      <c r="F12" s="86">
        <v>21</v>
      </c>
      <c r="G12" s="53">
        <v>644</v>
      </c>
      <c r="H12" s="88">
        <f t="shared" si="4"/>
        <v>-162</v>
      </c>
      <c r="I12" s="89">
        <f t="shared" si="5"/>
        <v>0</v>
      </c>
      <c r="J12" s="90"/>
    </row>
    <row r="13" spans="1:10">
      <c r="A13" s="85">
        <v>45716</v>
      </c>
      <c r="B13" s="86">
        <v>149</v>
      </c>
      <c r="C13" s="86">
        <v>333</v>
      </c>
      <c r="D13" s="87">
        <f t="shared" si="3"/>
        <v>482</v>
      </c>
      <c r="E13" s="86">
        <v>461</v>
      </c>
      <c r="F13" s="86">
        <v>21</v>
      </c>
      <c r="G13" s="53">
        <v>644</v>
      </c>
      <c r="H13" s="88">
        <f t="shared" si="4"/>
        <v>-162</v>
      </c>
      <c r="I13" s="89">
        <f t="shared" si="5"/>
        <v>0</v>
      </c>
      <c r="J13" s="90"/>
    </row>
    <row r="14" spans="1:10">
      <c r="A14" s="85">
        <v>45723</v>
      </c>
      <c r="B14" s="86">
        <v>151</v>
      </c>
      <c r="C14" s="86">
        <v>336</v>
      </c>
      <c r="D14" s="87">
        <f t="shared" ref="D14:D17" si="6">SUM(B14:C14)</f>
        <v>487</v>
      </c>
      <c r="E14" s="86">
        <v>464</v>
      </c>
      <c r="F14" s="86">
        <v>23</v>
      </c>
      <c r="G14" s="53">
        <v>644</v>
      </c>
      <c r="H14" s="88">
        <f t="shared" ref="H14:H17" si="7">+D14-G14</f>
        <v>-157</v>
      </c>
      <c r="I14" s="89">
        <f t="shared" ref="I14:I17" si="8">+IF(((D14/G14)-1)&lt;=0,0,((D14/G14)-1))</f>
        <v>0</v>
      </c>
      <c r="J14" s="90"/>
    </row>
    <row r="15" spans="1:10">
      <c r="A15" s="85">
        <v>45730</v>
      </c>
      <c r="B15" s="86">
        <v>159</v>
      </c>
      <c r="C15" s="86">
        <v>339</v>
      </c>
      <c r="D15" s="87">
        <f t="shared" si="6"/>
        <v>498</v>
      </c>
      <c r="E15" s="86">
        <v>472</v>
      </c>
      <c r="F15" s="86">
        <v>26</v>
      </c>
      <c r="G15" s="53">
        <v>644</v>
      </c>
      <c r="H15" s="88">
        <f t="shared" si="7"/>
        <v>-146</v>
      </c>
      <c r="I15" s="89">
        <f t="shared" si="8"/>
        <v>0</v>
      </c>
      <c r="J15" s="90"/>
    </row>
    <row r="16" spans="1:10">
      <c r="A16" s="85">
        <v>45737</v>
      </c>
      <c r="B16" s="86">
        <v>161</v>
      </c>
      <c r="C16" s="86">
        <v>335</v>
      </c>
      <c r="D16" s="87">
        <f t="shared" si="6"/>
        <v>496</v>
      </c>
      <c r="E16" s="86">
        <v>471</v>
      </c>
      <c r="F16" s="86">
        <v>25</v>
      </c>
      <c r="G16" s="53">
        <v>644</v>
      </c>
      <c r="H16" s="88">
        <f t="shared" si="7"/>
        <v>-148</v>
      </c>
      <c r="I16" s="89">
        <f t="shared" si="8"/>
        <v>0</v>
      </c>
      <c r="J16" s="90"/>
    </row>
    <row r="17" spans="1:10">
      <c r="A17" s="85">
        <v>45744</v>
      </c>
      <c r="B17" s="86">
        <v>157</v>
      </c>
      <c r="C17" s="86">
        <v>337</v>
      </c>
      <c r="D17" s="87">
        <f t="shared" si="6"/>
        <v>494</v>
      </c>
      <c r="E17" s="86">
        <v>468</v>
      </c>
      <c r="F17" s="86">
        <v>26</v>
      </c>
      <c r="G17" s="53">
        <v>644</v>
      </c>
      <c r="H17" s="88">
        <f t="shared" si="7"/>
        <v>-150</v>
      </c>
      <c r="I17" s="89">
        <f t="shared" si="8"/>
        <v>0</v>
      </c>
      <c r="J17" s="90"/>
    </row>
    <row r="18" spans="1:10" ht="30">
      <c r="A18" s="78" t="s">
        <v>57</v>
      </c>
      <c r="B18" s="79">
        <f>SUBTOTAL(101,Tabla5[AI MEDIDAS CAUTELARES 
(a)])</f>
        <v>138.61538461538461</v>
      </c>
      <c r="C18" s="79">
        <f>SUBTOTAL(101,Tabla5[AI MEDIDAS SOCIOEDUCATIVAS PRIVATIVAS DE LIBERTAD
(b)])</f>
        <v>330.76923076923077</v>
      </c>
      <c r="D18" s="79">
        <f>SUBTOTAL(101,Tabla5[TOTAL AI
(c)=a+b])</f>
        <v>469.38461538461536</v>
      </c>
      <c r="E18" s="79">
        <f>SUBTOTAL(101,Tabla5[AI HOMBRES])</f>
        <v>448.61538461538464</v>
      </c>
      <c r="F18" s="79">
        <f>SUBTOTAL(101,Tabla5[AI MUJERES])</f>
        <v>20.76923076923077</v>
      </c>
      <c r="G18" s="79">
        <f>+G13</f>
        <v>644</v>
      </c>
      <c r="H18" s="80">
        <f>+Tabla5[[#Totals],[TOTAL AI
(c)=a+b]]-Tabla5[[#Totals],[ CAPACIDAD INSTALADA EFECTIVA
(d)]]</f>
        <v>-174.61538461538464</v>
      </c>
      <c r="I18" s="81">
        <f>+IF(((D18/G18)-1)&lt;=0,0,((D18/G18)-1))</f>
        <v>0</v>
      </c>
      <c r="J18" s="82"/>
    </row>
    <row r="20" spans="1:10">
      <c r="A20" s="46" t="s">
        <v>117</v>
      </c>
      <c r="B20" s="46"/>
      <c r="C20" s="46"/>
      <c r="D20" s="46"/>
      <c r="E20" s="46"/>
      <c r="F20" s="46"/>
      <c r="G20" s="46"/>
      <c r="H20" s="46"/>
      <c r="I20" s="46"/>
      <c r="J20" s="46"/>
    </row>
    <row r="21" spans="1:10">
      <c r="A21" s="1" t="s">
        <v>116</v>
      </c>
      <c r="B21" s="1"/>
      <c r="C21" s="1"/>
      <c r="D21" s="1"/>
      <c r="E21" s="1"/>
      <c r="F21" s="1"/>
      <c r="G21" s="1"/>
      <c r="H21" s="1"/>
      <c r="I21" s="1"/>
      <c r="J21" s="1"/>
    </row>
    <row r="22" spans="1:10" ht="15" customHeight="1">
      <c r="A22" s="1" t="s">
        <v>119</v>
      </c>
      <c r="B22" s="1"/>
      <c r="C22" s="1"/>
      <c r="D22" s="1"/>
      <c r="E22" s="1"/>
      <c r="F22" s="1"/>
      <c r="G22" s="1"/>
      <c r="H22" s="1"/>
      <c r="I22" s="1"/>
      <c r="J22" s="1"/>
    </row>
    <row r="23" spans="1:10">
      <c r="A23" s="1" t="s">
        <v>50</v>
      </c>
    </row>
    <row r="24" spans="1:10">
      <c r="A24" s="1"/>
    </row>
    <row r="26" spans="1:10" ht="39.950000000000003" customHeight="1">
      <c r="A26" s="95" t="s">
        <v>129</v>
      </c>
      <c r="B26" s="100"/>
      <c r="C26" s="100"/>
      <c r="D26" s="100"/>
      <c r="E26" s="100"/>
      <c r="F26" s="100"/>
      <c r="G26" s="100"/>
      <c r="H26" s="100"/>
      <c r="I26" s="100"/>
      <c r="J26" s="100"/>
    </row>
    <row r="27" spans="1:10" ht="75">
      <c r="A27" s="59" t="s">
        <v>41</v>
      </c>
      <c r="B27" s="59" t="s">
        <v>99</v>
      </c>
      <c r="C27" s="59" t="s">
        <v>98</v>
      </c>
      <c r="D27" s="59" t="s">
        <v>100</v>
      </c>
      <c r="E27" s="59" t="s">
        <v>93</v>
      </c>
      <c r="F27" s="59" t="s">
        <v>94</v>
      </c>
      <c r="G27" s="59" t="s">
        <v>95</v>
      </c>
      <c r="H27" s="59" t="s">
        <v>96</v>
      </c>
      <c r="I27" s="59" t="s">
        <v>97</v>
      </c>
      <c r="J27" s="59" t="s">
        <v>56</v>
      </c>
    </row>
    <row r="28" spans="1:10">
      <c r="A28" s="27" t="s">
        <v>52</v>
      </c>
      <c r="B28" s="31">
        <f>AVERAGE(B5:B9)</f>
        <v>120.2</v>
      </c>
      <c r="C28" s="31">
        <f>AVERAGE(C5:C9)</f>
        <v>325.39999999999998</v>
      </c>
      <c r="D28" s="32">
        <f>AVERAGE(D5:D9)</f>
        <v>445.6</v>
      </c>
      <c r="E28" s="31">
        <f t="shared" ref="E28:F28" si="9">AVERAGE(E5:E9)</f>
        <v>428.2</v>
      </c>
      <c r="F28" s="31">
        <f t="shared" si="9"/>
        <v>17.399999999999999</v>
      </c>
      <c r="G28" s="31">
        <f>+G9</f>
        <v>644</v>
      </c>
      <c r="H28" s="41">
        <f t="shared" ref="H28" si="10">+D28-G28</f>
        <v>-198.39999999999998</v>
      </c>
      <c r="I28" s="15">
        <f t="shared" ref="I28" si="11">+IF(((D28/G28)-1)&lt;=0,0,((D28/G28)-1))</f>
        <v>0</v>
      </c>
      <c r="J28" s="60"/>
    </row>
    <row r="29" spans="1:10">
      <c r="A29" s="27" t="s">
        <v>131</v>
      </c>
      <c r="B29" s="31">
        <f>AVERAGE(B10:B13)</f>
        <v>143.25</v>
      </c>
      <c r="C29" s="31">
        <f t="shared" ref="C29:F29" si="12">AVERAGE(C10:C13)</f>
        <v>331.5</v>
      </c>
      <c r="D29" s="32">
        <f t="shared" si="12"/>
        <v>474.75</v>
      </c>
      <c r="E29" s="31">
        <f t="shared" si="12"/>
        <v>454</v>
      </c>
      <c r="F29" s="31">
        <f t="shared" si="12"/>
        <v>20.75</v>
      </c>
      <c r="G29" s="31">
        <f>+G13</f>
        <v>644</v>
      </c>
      <c r="H29" s="41">
        <f t="shared" ref="H29" si="13">+D29-G29</f>
        <v>-169.25</v>
      </c>
      <c r="I29" s="15">
        <f t="shared" ref="I29" si="14">+IF(((D29/G29)-1)&lt;=0,0,((D29/G29)-1))</f>
        <v>0</v>
      </c>
      <c r="J29" s="60"/>
    </row>
    <row r="30" spans="1:10">
      <c r="A30" s="27" t="s">
        <v>133</v>
      </c>
      <c r="B30" s="31">
        <f>AVERAGE(B14:B17)</f>
        <v>157</v>
      </c>
      <c r="C30" s="31">
        <f t="shared" ref="C30:F30" si="15">AVERAGE(C14:C17)</f>
        <v>336.75</v>
      </c>
      <c r="D30" s="32">
        <f>AVERAGE(D14:D17)</f>
        <v>493.75</v>
      </c>
      <c r="E30" s="31">
        <f t="shared" si="15"/>
        <v>468.75</v>
      </c>
      <c r="F30" s="31">
        <f t="shared" si="15"/>
        <v>25</v>
      </c>
      <c r="G30" s="31">
        <f>+G17</f>
        <v>644</v>
      </c>
      <c r="H30" s="41">
        <f t="shared" ref="H30" si="16">+D30-G30</f>
        <v>-150.25</v>
      </c>
      <c r="I30" s="15">
        <f t="shared" ref="I30" si="17">+IF(((D30/G30)-1)&lt;=0,0,((D30/G30)-1))</f>
        <v>0</v>
      </c>
      <c r="J30" s="60"/>
    </row>
    <row r="31" spans="1:10" ht="30">
      <c r="A31" s="34" t="s">
        <v>57</v>
      </c>
      <c r="B31" s="35">
        <f>+Tabla5[[#Totals],[AI MEDIDAS CAUTELARES 
(a)]]</f>
        <v>138.61538461538461</v>
      </c>
      <c r="C31" s="35">
        <f>+Tabla5[[#Totals],[AI MEDIDAS SOCIOEDUCATIVAS PRIVATIVAS DE LIBERTAD
(b)]]</f>
        <v>330.76923076923077</v>
      </c>
      <c r="D31" s="35">
        <f>+Tabla5[[#Totals],[TOTAL AI
(c)=a+b]]</f>
        <v>469.38461538461536</v>
      </c>
      <c r="E31" s="35">
        <f>+Tabla5[[#Totals],[AI HOMBRES]]</f>
        <v>448.61538461538464</v>
      </c>
      <c r="F31" s="35">
        <f>+Tabla5[[#Totals],[AI MUJERES]]</f>
        <v>20.76923076923077</v>
      </c>
      <c r="G31" s="35">
        <f>+Tabla5[[#Totals],[ CAPACIDAD INSTALADA EFECTIVA
(d)]]</f>
        <v>644</v>
      </c>
      <c r="H31" s="35">
        <f>+Tabla5[[#Totals],[PLAZAS FALTANTES
(e)=c-d]]</f>
        <v>-174.61538461538464</v>
      </c>
      <c r="I31" s="38">
        <f>+Tabla5[[#Totals],[% HACINAMIENTO*
(f)=((c/d)-1)*100]]</f>
        <v>0</v>
      </c>
      <c r="J31" s="36"/>
    </row>
    <row r="32" spans="1:10">
      <c r="A32" s="4"/>
      <c r="B32" s="4"/>
      <c r="C32" s="4"/>
      <c r="D32" s="4"/>
      <c r="E32" s="4"/>
      <c r="F32" s="4"/>
      <c r="G32" s="1"/>
      <c r="H32" s="1"/>
      <c r="I32" s="1"/>
      <c r="J32" s="25"/>
    </row>
    <row r="33" spans="1:10">
      <c r="A33" s="46" t="s">
        <v>117</v>
      </c>
      <c r="B33" s="46"/>
      <c r="C33" s="46"/>
      <c r="D33" s="46"/>
      <c r="E33" s="46"/>
      <c r="F33" s="46"/>
      <c r="G33" s="46"/>
      <c r="H33" s="46"/>
      <c r="I33" s="46"/>
      <c r="J33" s="46"/>
    </row>
    <row r="34" spans="1:10">
      <c r="A34" s="1" t="s">
        <v>116</v>
      </c>
      <c r="B34" s="1"/>
      <c r="C34" s="1"/>
      <c r="D34" s="1"/>
      <c r="E34" s="1"/>
      <c r="F34" s="1"/>
      <c r="G34" s="1"/>
      <c r="H34" s="1"/>
      <c r="I34" s="1"/>
      <c r="J34" s="1"/>
    </row>
    <row r="35" spans="1:10" ht="15" customHeight="1">
      <c r="A35" s="1" t="s">
        <v>119</v>
      </c>
      <c r="B35" s="1"/>
      <c r="C35" s="1"/>
      <c r="D35" s="1"/>
      <c r="E35" s="1"/>
      <c r="F35" s="1"/>
      <c r="G35" s="1"/>
      <c r="H35" s="1"/>
      <c r="I35" s="1"/>
      <c r="J35" s="1"/>
    </row>
    <row r="36" spans="1:10">
      <c r="A36" s="1" t="s">
        <v>50</v>
      </c>
      <c r="B36" s="1"/>
      <c r="C36" s="1"/>
      <c r="D36" s="1"/>
      <c r="E36" s="1"/>
      <c r="F36" s="1"/>
      <c r="G36" s="1"/>
      <c r="H36" s="1"/>
      <c r="I36" s="1"/>
      <c r="J36" s="25"/>
    </row>
    <row r="40" spans="1:10">
      <c r="D40" s="75"/>
    </row>
  </sheetData>
  <mergeCells count="3">
    <mergeCell ref="A26:J26"/>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25"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17" width="7.140625" customWidth="1"/>
  </cols>
  <sheetData>
    <row r="2" spans="1:17" ht="39.950000000000003" customHeight="1">
      <c r="A2" s="95" t="s">
        <v>130</v>
      </c>
      <c r="B2" s="95"/>
      <c r="C2" s="95"/>
      <c r="D2" s="95"/>
      <c r="E2" s="95"/>
      <c r="F2" s="95"/>
      <c r="G2" s="95"/>
      <c r="H2" s="95"/>
      <c r="I2" s="95"/>
      <c r="J2" s="95"/>
      <c r="K2" s="95"/>
      <c r="L2" s="95"/>
      <c r="M2" s="95"/>
      <c r="N2" s="95"/>
      <c r="O2" s="95"/>
      <c r="P2" s="95"/>
      <c r="Q2" s="95"/>
    </row>
    <row r="3" spans="1:17">
      <c r="A3" s="1"/>
      <c r="B3" s="1"/>
      <c r="C3" s="1"/>
      <c r="D3" s="1"/>
      <c r="E3" s="1"/>
      <c r="F3" s="1"/>
      <c r="G3" s="1"/>
      <c r="H3" s="1"/>
      <c r="I3" s="1"/>
    </row>
    <row r="4" spans="1:17" s="44" customFormat="1" ht="66" customHeight="1">
      <c r="A4" s="43" t="s">
        <v>1</v>
      </c>
      <c r="B4" s="43" t="s">
        <v>11</v>
      </c>
      <c r="C4" s="43" t="s">
        <v>114</v>
      </c>
      <c r="D4" s="47" t="s">
        <v>92</v>
      </c>
      <c r="E4" s="48">
        <v>45660</v>
      </c>
      <c r="F4" s="48">
        <v>45667</v>
      </c>
      <c r="G4" s="48">
        <v>45674</v>
      </c>
      <c r="H4" s="48">
        <v>45681</v>
      </c>
      <c r="I4" s="48">
        <v>45688</v>
      </c>
      <c r="J4" s="48">
        <v>45695</v>
      </c>
      <c r="K4" s="48">
        <v>45702</v>
      </c>
      <c r="L4" s="48">
        <v>45709</v>
      </c>
      <c r="M4" s="48">
        <v>45716</v>
      </c>
      <c r="N4" s="48">
        <v>45723</v>
      </c>
      <c r="O4" s="48">
        <v>45730</v>
      </c>
      <c r="P4" s="48">
        <v>45737</v>
      </c>
      <c r="Q4" s="48">
        <v>45744</v>
      </c>
    </row>
    <row r="5" spans="1:17">
      <c r="A5" s="104" t="s">
        <v>10</v>
      </c>
      <c r="B5" s="40" t="s">
        <v>13</v>
      </c>
      <c r="C5" s="40" t="s">
        <v>101</v>
      </c>
      <c r="D5" s="45">
        <v>55</v>
      </c>
      <c r="E5" s="45">
        <v>66</v>
      </c>
      <c r="F5" s="45">
        <v>66</v>
      </c>
      <c r="G5" s="45">
        <v>68</v>
      </c>
      <c r="H5" s="45">
        <v>76</v>
      </c>
      <c r="I5" s="45">
        <v>78</v>
      </c>
      <c r="J5" s="45">
        <v>78</v>
      </c>
      <c r="K5" s="45">
        <v>79</v>
      </c>
      <c r="L5" s="45">
        <v>75</v>
      </c>
      <c r="M5" s="45">
        <v>75</v>
      </c>
      <c r="N5" s="45">
        <v>77</v>
      </c>
      <c r="O5" s="45">
        <v>76</v>
      </c>
      <c r="P5" s="45">
        <v>76</v>
      </c>
      <c r="Q5" s="45">
        <v>78</v>
      </c>
    </row>
    <row r="6" spans="1:17">
      <c r="A6" s="104"/>
      <c r="B6" s="40" t="s">
        <v>14</v>
      </c>
      <c r="C6" s="40" t="s">
        <v>102</v>
      </c>
      <c r="D6" s="45">
        <v>50</v>
      </c>
      <c r="E6" s="45">
        <v>41</v>
      </c>
      <c r="F6" s="45">
        <v>41</v>
      </c>
      <c r="G6" s="45">
        <v>38</v>
      </c>
      <c r="H6" s="45">
        <v>37</v>
      </c>
      <c r="I6" s="45">
        <v>35</v>
      </c>
      <c r="J6" s="45">
        <v>38</v>
      </c>
      <c r="K6" s="45">
        <v>39</v>
      </c>
      <c r="L6" s="45">
        <v>47</v>
      </c>
      <c r="M6" s="45">
        <v>47</v>
      </c>
      <c r="N6" s="45">
        <v>48</v>
      </c>
      <c r="O6" s="45">
        <v>46</v>
      </c>
      <c r="P6" s="45">
        <v>44</v>
      </c>
      <c r="Q6" s="45">
        <v>44</v>
      </c>
    </row>
    <row r="7" spans="1:17">
      <c r="A7" s="104" t="s">
        <v>5</v>
      </c>
      <c r="B7" s="40" t="s">
        <v>17</v>
      </c>
      <c r="C7" s="40" t="s">
        <v>103</v>
      </c>
      <c r="D7" s="45">
        <v>60</v>
      </c>
      <c r="E7" s="45">
        <v>57</v>
      </c>
      <c r="F7" s="45">
        <v>58</v>
      </c>
      <c r="G7" s="45">
        <v>58</v>
      </c>
      <c r="H7" s="45">
        <v>59</v>
      </c>
      <c r="I7" s="45">
        <v>59</v>
      </c>
      <c r="J7" s="45">
        <v>59</v>
      </c>
      <c r="K7" s="45">
        <v>60</v>
      </c>
      <c r="L7" s="45">
        <v>60</v>
      </c>
      <c r="M7" s="45">
        <v>60</v>
      </c>
      <c r="N7" s="45">
        <v>60</v>
      </c>
      <c r="O7" s="45">
        <v>62</v>
      </c>
      <c r="P7" s="45">
        <v>62</v>
      </c>
      <c r="Q7" s="45">
        <v>60</v>
      </c>
    </row>
    <row r="8" spans="1:17">
      <c r="A8" s="104"/>
      <c r="B8" s="40" t="s">
        <v>20</v>
      </c>
      <c r="C8" s="40" t="s">
        <v>104</v>
      </c>
      <c r="D8" s="45">
        <v>55</v>
      </c>
      <c r="E8" s="45">
        <v>28</v>
      </c>
      <c r="F8" s="45">
        <v>33</v>
      </c>
      <c r="G8" s="45">
        <v>33</v>
      </c>
      <c r="H8" s="45">
        <v>33</v>
      </c>
      <c r="I8" s="45">
        <v>33</v>
      </c>
      <c r="J8" s="45">
        <v>32</v>
      </c>
      <c r="K8" s="45">
        <v>32</v>
      </c>
      <c r="L8" s="45">
        <v>32</v>
      </c>
      <c r="M8" s="45">
        <v>32</v>
      </c>
      <c r="N8" s="45">
        <v>35</v>
      </c>
      <c r="O8" s="45">
        <v>44</v>
      </c>
      <c r="P8" s="45">
        <v>44</v>
      </c>
      <c r="Q8" s="45">
        <v>44</v>
      </c>
    </row>
    <row r="9" spans="1:17">
      <c r="A9" s="40" t="s">
        <v>7</v>
      </c>
      <c r="B9" s="40" t="s">
        <v>25</v>
      </c>
      <c r="C9" s="40" t="s">
        <v>105</v>
      </c>
      <c r="D9" s="45">
        <v>35</v>
      </c>
      <c r="E9" s="45">
        <v>13</v>
      </c>
      <c r="F9" s="45">
        <v>14</v>
      </c>
      <c r="G9" s="45">
        <v>15</v>
      </c>
      <c r="H9" s="45">
        <v>21</v>
      </c>
      <c r="I9" s="45">
        <v>22</v>
      </c>
      <c r="J9" s="45">
        <v>21</v>
      </c>
      <c r="K9" s="45">
        <v>23</v>
      </c>
      <c r="L9" s="45">
        <v>23</v>
      </c>
      <c r="M9" s="45">
        <v>23</v>
      </c>
      <c r="N9" s="45">
        <v>21</v>
      </c>
      <c r="O9" s="45">
        <v>21</v>
      </c>
      <c r="P9" s="45">
        <v>20</v>
      </c>
      <c r="Q9" s="45">
        <v>22</v>
      </c>
    </row>
    <row r="10" spans="1:17">
      <c r="A10" s="104" t="s">
        <v>9</v>
      </c>
      <c r="B10" s="40" t="s">
        <v>28</v>
      </c>
      <c r="C10" s="40" t="s">
        <v>106</v>
      </c>
      <c r="D10" s="45">
        <v>35</v>
      </c>
      <c r="E10" s="45">
        <v>0</v>
      </c>
      <c r="F10" s="45">
        <v>0</v>
      </c>
      <c r="G10" s="45">
        <v>0</v>
      </c>
      <c r="H10" s="45">
        <v>0</v>
      </c>
      <c r="I10" s="45">
        <v>0</v>
      </c>
      <c r="J10" s="45">
        <v>0</v>
      </c>
      <c r="K10" s="45">
        <v>0</v>
      </c>
      <c r="L10" s="45">
        <v>0</v>
      </c>
      <c r="M10" s="45">
        <v>0</v>
      </c>
      <c r="N10" s="45">
        <v>0</v>
      </c>
      <c r="O10" s="45">
        <v>0</v>
      </c>
      <c r="P10" s="45">
        <v>0</v>
      </c>
      <c r="Q10" s="45">
        <v>0</v>
      </c>
    </row>
    <row r="11" spans="1:17">
      <c r="A11" s="104"/>
      <c r="B11" s="40" t="s">
        <v>29</v>
      </c>
      <c r="C11" s="40" t="s">
        <v>107</v>
      </c>
      <c r="D11" s="45">
        <v>35</v>
      </c>
      <c r="E11" s="45">
        <v>18</v>
      </c>
      <c r="F11" s="45">
        <v>16</v>
      </c>
      <c r="G11" s="45">
        <v>16</v>
      </c>
      <c r="H11" s="45">
        <v>15</v>
      </c>
      <c r="I11" s="45">
        <v>13</v>
      </c>
      <c r="J11" s="45">
        <v>13</v>
      </c>
      <c r="K11" s="45">
        <v>11</v>
      </c>
      <c r="L11" s="45">
        <v>11</v>
      </c>
      <c r="M11" s="45">
        <v>11</v>
      </c>
      <c r="N11" s="45">
        <v>10</v>
      </c>
      <c r="O11" s="45">
        <v>10</v>
      </c>
      <c r="P11" s="45">
        <v>10</v>
      </c>
      <c r="Q11" s="45">
        <v>10</v>
      </c>
    </row>
    <row r="12" spans="1:17">
      <c r="A12" s="104" t="s">
        <v>3</v>
      </c>
      <c r="B12" s="104" t="s">
        <v>30</v>
      </c>
      <c r="C12" s="40" t="s">
        <v>108</v>
      </c>
      <c r="D12" s="45">
        <v>25</v>
      </c>
      <c r="E12" s="45">
        <v>9</v>
      </c>
      <c r="F12" s="45">
        <v>9</v>
      </c>
      <c r="G12" s="45">
        <v>8</v>
      </c>
      <c r="H12" s="45">
        <v>7</v>
      </c>
      <c r="I12" s="45">
        <v>8</v>
      </c>
      <c r="J12" s="45">
        <v>10</v>
      </c>
      <c r="K12" s="45">
        <v>9</v>
      </c>
      <c r="L12" s="45">
        <v>10</v>
      </c>
      <c r="M12" s="45">
        <v>10</v>
      </c>
      <c r="N12" s="45">
        <v>9</v>
      </c>
      <c r="O12" s="45">
        <v>12</v>
      </c>
      <c r="P12" s="45">
        <v>11</v>
      </c>
      <c r="Q12" s="45">
        <v>12</v>
      </c>
    </row>
    <row r="13" spans="1:17">
      <c r="A13" s="104"/>
      <c r="B13" s="104"/>
      <c r="C13" s="40" t="s">
        <v>109</v>
      </c>
      <c r="D13" s="45">
        <v>164</v>
      </c>
      <c r="E13" s="45">
        <v>126</v>
      </c>
      <c r="F13" s="45">
        <v>133</v>
      </c>
      <c r="G13" s="45">
        <v>138</v>
      </c>
      <c r="H13" s="45">
        <v>137</v>
      </c>
      <c r="I13" s="45">
        <v>140</v>
      </c>
      <c r="J13" s="45">
        <v>140</v>
      </c>
      <c r="K13" s="45">
        <v>147</v>
      </c>
      <c r="L13" s="45">
        <v>153</v>
      </c>
      <c r="M13" s="45">
        <v>153</v>
      </c>
      <c r="N13" s="45">
        <v>162</v>
      </c>
      <c r="O13" s="45">
        <v>162</v>
      </c>
      <c r="P13" s="45">
        <v>165</v>
      </c>
      <c r="Q13" s="45">
        <v>160</v>
      </c>
    </row>
    <row r="14" spans="1:17">
      <c r="A14" s="104" t="s">
        <v>4</v>
      </c>
      <c r="B14" s="104" t="s">
        <v>31</v>
      </c>
      <c r="C14" s="40" t="s">
        <v>110</v>
      </c>
      <c r="D14" s="45">
        <v>40</v>
      </c>
      <c r="E14" s="45">
        <v>9</v>
      </c>
      <c r="F14" s="45">
        <v>10</v>
      </c>
      <c r="G14" s="45">
        <v>9</v>
      </c>
      <c r="H14" s="45">
        <v>9</v>
      </c>
      <c r="I14" s="45">
        <v>9</v>
      </c>
      <c r="J14" s="45">
        <v>11</v>
      </c>
      <c r="K14" s="45">
        <v>11</v>
      </c>
      <c r="L14" s="45">
        <v>11</v>
      </c>
      <c r="M14" s="45">
        <v>11</v>
      </c>
      <c r="N14" s="45">
        <v>14</v>
      </c>
      <c r="O14" s="45">
        <v>14</v>
      </c>
      <c r="P14" s="45">
        <v>14</v>
      </c>
      <c r="Q14" s="45">
        <v>14</v>
      </c>
    </row>
    <row r="15" spans="1:17">
      <c r="A15" s="104"/>
      <c r="B15" s="104"/>
      <c r="C15" s="40" t="s">
        <v>111</v>
      </c>
      <c r="D15" s="45">
        <v>90</v>
      </c>
      <c r="E15" s="45">
        <v>61</v>
      </c>
      <c r="F15" s="45">
        <v>61</v>
      </c>
      <c r="G15" s="45">
        <v>61</v>
      </c>
      <c r="H15" s="45">
        <v>62</v>
      </c>
      <c r="I15" s="45">
        <v>62</v>
      </c>
      <c r="J15" s="45">
        <v>61</v>
      </c>
      <c r="K15" s="45">
        <v>61</v>
      </c>
      <c r="L15" s="45">
        <v>60</v>
      </c>
      <c r="M15" s="45">
        <v>60</v>
      </c>
      <c r="N15" s="45">
        <v>51</v>
      </c>
      <c r="O15" s="45">
        <v>51</v>
      </c>
      <c r="P15" s="45">
        <v>50</v>
      </c>
      <c r="Q15" s="45">
        <v>50</v>
      </c>
    </row>
    <row r="16" spans="1:17" ht="15" customHeight="1">
      <c r="A16" s="102" t="s">
        <v>112</v>
      </c>
      <c r="B16" s="102"/>
      <c r="C16" s="103"/>
      <c r="D16" s="42">
        <f>SUM(D5:D15)</f>
        <v>644</v>
      </c>
      <c r="E16" s="42">
        <f>SUM(E5:E15)</f>
        <v>428</v>
      </c>
      <c r="F16" s="42">
        <f t="shared" ref="F16:Q16" si="0">SUM(F5:F15)</f>
        <v>441</v>
      </c>
      <c r="G16" s="42">
        <f t="shared" si="0"/>
        <v>444</v>
      </c>
      <c r="H16" s="42">
        <f t="shared" si="0"/>
        <v>456</v>
      </c>
      <c r="I16" s="42">
        <f t="shared" si="0"/>
        <v>459</v>
      </c>
      <c r="J16" s="42">
        <f t="shared" si="0"/>
        <v>463</v>
      </c>
      <c r="K16" s="42">
        <f t="shared" si="0"/>
        <v>472</v>
      </c>
      <c r="L16" s="42">
        <f t="shared" si="0"/>
        <v>482</v>
      </c>
      <c r="M16" s="42">
        <f t="shared" si="0"/>
        <v>482</v>
      </c>
      <c r="N16" s="42">
        <f t="shared" si="0"/>
        <v>487</v>
      </c>
      <c r="O16" s="42">
        <f t="shared" si="0"/>
        <v>498</v>
      </c>
      <c r="P16" s="42">
        <f t="shared" si="0"/>
        <v>496</v>
      </c>
      <c r="Q16" s="42">
        <f t="shared" si="0"/>
        <v>494</v>
      </c>
    </row>
    <row r="17" spans="1:9">
      <c r="A17" s="1"/>
      <c r="B17" s="1"/>
      <c r="C17" s="1"/>
      <c r="D17" s="1"/>
      <c r="E17" s="1" t="s">
        <v>113</v>
      </c>
      <c r="F17" s="1"/>
      <c r="G17" s="1"/>
      <c r="H17" s="1"/>
      <c r="I17" s="1"/>
    </row>
    <row r="18" spans="1:9">
      <c r="A18" s="46" t="s">
        <v>117</v>
      </c>
      <c r="B18" s="46"/>
      <c r="C18" s="46"/>
      <c r="D18" s="46"/>
      <c r="E18" s="46"/>
      <c r="F18" s="46"/>
      <c r="G18" s="46"/>
      <c r="H18" s="46"/>
      <c r="I18" s="46"/>
    </row>
    <row r="19" spans="1:9">
      <c r="A19" s="1" t="s">
        <v>116</v>
      </c>
      <c r="B19" s="1"/>
      <c r="C19" s="1"/>
      <c r="D19" s="1"/>
      <c r="E19" s="1"/>
      <c r="F19" s="1"/>
      <c r="G19" s="1"/>
      <c r="H19" s="1"/>
      <c r="I19" s="1"/>
    </row>
    <row r="20" spans="1:9" ht="15" customHeight="1">
      <c r="A20" s="1" t="s">
        <v>119</v>
      </c>
      <c r="B20" s="1"/>
      <c r="C20" s="1"/>
      <c r="D20" s="1"/>
      <c r="E20" s="1"/>
      <c r="F20" s="1"/>
      <c r="G20" s="1"/>
      <c r="H20" s="1"/>
      <c r="I20" s="1"/>
    </row>
  </sheetData>
  <mergeCells count="9">
    <mergeCell ref="A16:C16"/>
    <mergeCell ref="A14:A15"/>
    <mergeCell ref="B14:B15"/>
    <mergeCell ref="A5:A6"/>
    <mergeCell ref="A7:A8"/>
    <mergeCell ref="A10:A11"/>
    <mergeCell ref="A12:A13"/>
    <mergeCell ref="B12:B13"/>
    <mergeCell ref="A2:Q2"/>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PPL 2025</vt:lpstr>
      <vt:lpstr>PPL Zona CPL</vt:lpstr>
      <vt:lpstr>Resumen AI 2025</vt:lpstr>
      <vt:lpstr>AI Zona CAI</vt:lpstr>
      <vt:lpstr>'AI Zona CAI'!Títulos_a_imprimir</vt:lpstr>
      <vt:lpstr>'PPL Zona CPL'!Títulos_a_imprimir</vt:lpstr>
      <vt:lpstr>'Resumen AI 2025'!Títulos_a_imprimir</vt:lpstr>
      <vt:lpstr>'Resumen PPL 2025'!Títulos_a_imprimir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2025-03-14T19:44:01Z</cp:lastPrinted>
  <dcterms:created xsi:type="dcterms:W3CDTF">2017-07-21T20:03:27Z</dcterms:created>
  <dcterms:modified xsi:type="dcterms:W3CDTF">2025-04-10T20:42:54Z</dcterms:modified>
</cp:coreProperties>
</file>