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GPR Información para otras Direcciones\Subsecretaría de Rehabilitación Social\2024\09 - Septiembre 2024\"/>
    </mc:Choice>
  </mc:AlternateContent>
  <bookViews>
    <workbookView xWindow="-120" yWindow="-120" windowWidth="29040" windowHeight="15840"/>
  </bookViews>
  <sheets>
    <sheet name="Resumen PPL 2024" sheetId="4" r:id="rId1"/>
    <sheet name="PPL Zona CPL" sheetId="5" r:id="rId2"/>
    <sheet name="Resumen AI 2024" sheetId="7" r:id="rId3"/>
    <sheet name="AI Zona CAI" sheetId="8" r:id="rId4"/>
  </sheets>
  <externalReferences>
    <externalReference r:id="rId5"/>
  </externalReferences>
  <definedNames>
    <definedName name="_xlnm._FilterDatabase" localSheetId="1" hidden="1">'PPL Zona CPL'!$A$4:$Q$40</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2">'Resumen AI 2024'!$1:$2</definedName>
    <definedName name="_xlnm.Print_Titles" localSheetId="0">'Resumen PPL 2024'!$1:$1</definedName>
    <definedName name="Zona_ARGIS">'[1]1 - 1 - TD CPL'!#REF!</definedName>
  </definedNames>
  <calcPr calcId="152511"/>
</workbook>
</file>

<file path=xl/calcChain.xml><?xml version="1.0" encoding="utf-8"?>
<calcChain xmlns="http://schemas.openxmlformats.org/spreadsheetml/2006/main">
  <c r="AQ16" i="8" l="1"/>
  <c r="AP16" i="8"/>
  <c r="AO16" i="8"/>
  <c r="AN16" i="8"/>
  <c r="G62" i="7"/>
  <c r="I62" i="7" s="1"/>
  <c r="H62" i="7"/>
  <c r="F62" i="7"/>
  <c r="E62" i="7"/>
  <c r="D62" i="7"/>
  <c r="C62" i="7"/>
  <c r="B62" i="7"/>
  <c r="G44" i="7"/>
  <c r="D40" i="7"/>
  <c r="D41" i="7"/>
  <c r="D42" i="7"/>
  <c r="D43" i="7"/>
  <c r="H40" i="7"/>
  <c r="H41" i="7"/>
  <c r="H42" i="7"/>
  <c r="H43" i="7"/>
  <c r="I40" i="7"/>
  <c r="I41" i="7"/>
  <c r="I42" i="7"/>
  <c r="I43" i="7"/>
  <c r="AQ40" i="5" l="1"/>
  <c r="AP40" i="5"/>
  <c r="AO40" i="5"/>
  <c r="AN40" i="5"/>
  <c r="J63" i="4"/>
  <c r="I63" i="4"/>
  <c r="H63" i="4"/>
  <c r="G63" i="4"/>
  <c r="F63" i="4"/>
  <c r="E63" i="4"/>
  <c r="D63" i="4"/>
  <c r="C63" i="4"/>
  <c r="B63" i="4"/>
  <c r="J44" i="4"/>
  <c r="L63" i="4" l="1"/>
  <c r="D40" i="4"/>
  <c r="D41" i="4"/>
  <c r="G41" i="4" s="1"/>
  <c r="D42" i="4"/>
  <c r="D43" i="4"/>
  <c r="G40" i="4"/>
  <c r="G42" i="4"/>
  <c r="K42" i="4" s="1"/>
  <c r="G43" i="4"/>
  <c r="K43" i="4" s="1"/>
  <c r="K40" i="4"/>
  <c r="L40" i="4"/>
  <c r="L43" i="4"/>
  <c r="L42" i="4" l="1"/>
  <c r="L41" i="4"/>
  <c r="K41" i="4"/>
  <c r="AM16" i="8"/>
  <c r="AL16" i="8"/>
  <c r="AK16" i="8"/>
  <c r="AJ16" i="8"/>
  <c r="AI16" i="8"/>
  <c r="AM40" i="5" l="1"/>
  <c r="AL40" i="5"/>
  <c r="AK40" i="5"/>
  <c r="AJ40" i="5"/>
  <c r="AI40" i="5"/>
  <c r="G61" i="7" l="1"/>
  <c r="F61" i="7"/>
  <c r="E61" i="7"/>
  <c r="C61" i="7"/>
  <c r="B61" i="7"/>
  <c r="D35" i="7"/>
  <c r="I35" i="7" s="1"/>
  <c r="D36" i="7"/>
  <c r="I36" i="7" s="1"/>
  <c r="D37" i="7"/>
  <c r="H37" i="7" s="1"/>
  <c r="D38" i="7"/>
  <c r="H38" i="7" s="1"/>
  <c r="D39" i="7"/>
  <c r="H39" i="7" s="1"/>
  <c r="H35" i="7"/>
  <c r="H36" i="7"/>
  <c r="J62" i="4"/>
  <c r="I62" i="4"/>
  <c r="H62" i="4"/>
  <c r="F62" i="4"/>
  <c r="E62" i="4"/>
  <c r="C62" i="4"/>
  <c r="B62" i="4"/>
  <c r="D35" i="4"/>
  <c r="D36" i="4"/>
  <c r="D37" i="4"/>
  <c r="D38" i="4"/>
  <c r="D39" i="4"/>
  <c r="G36" i="4"/>
  <c r="L36" i="4" s="1"/>
  <c r="G37" i="4"/>
  <c r="L37" i="4" s="1"/>
  <c r="G38" i="4"/>
  <c r="L38" i="4" s="1"/>
  <c r="G39" i="4"/>
  <c r="L39" i="4" s="1"/>
  <c r="K36" i="4"/>
  <c r="I39" i="7" l="1"/>
  <c r="I38" i="7"/>
  <c r="D61" i="7"/>
  <c r="I37" i="7"/>
  <c r="D62" i="4"/>
  <c r="G35" i="4"/>
  <c r="K39" i="4"/>
  <c r="K38" i="4"/>
  <c r="K37" i="4"/>
  <c r="AH16" i="8"/>
  <c r="AG16" i="8"/>
  <c r="AF16" i="8"/>
  <c r="AE16" i="8"/>
  <c r="G60" i="7"/>
  <c r="F60" i="7"/>
  <c r="E60" i="7"/>
  <c r="C60" i="7"/>
  <c r="B60" i="7"/>
  <c r="I61" i="7" l="1"/>
  <c r="H61" i="7"/>
  <c r="L35" i="4"/>
  <c r="K35" i="4"/>
  <c r="G62" i="4"/>
  <c r="L62" i="4" s="1"/>
  <c r="D31" i="7"/>
  <c r="D60" i="7" s="1"/>
  <c r="D32" i="7"/>
  <c r="D33" i="7"/>
  <c r="D34" i="7"/>
  <c r="H32" i="7"/>
  <c r="H33" i="7"/>
  <c r="H34" i="7"/>
  <c r="I32" i="7"/>
  <c r="I33" i="7"/>
  <c r="I34" i="7"/>
  <c r="AH40" i="5"/>
  <c r="AG40" i="5"/>
  <c r="AF40" i="5"/>
  <c r="AE40" i="5"/>
  <c r="H60" i="7" l="1"/>
  <c r="I60" i="7"/>
  <c r="I31" i="7"/>
  <c r="H31" i="7"/>
  <c r="J61" i="4"/>
  <c r="I61" i="4"/>
  <c r="H61" i="4"/>
  <c r="F61" i="4"/>
  <c r="E61" i="4"/>
  <c r="C61" i="4"/>
  <c r="B61" i="4"/>
  <c r="D31" i="4"/>
  <c r="D32" i="4"/>
  <c r="G32" i="4" s="1"/>
  <c r="K32" i="4" s="1"/>
  <c r="D33" i="4"/>
  <c r="G33" i="4" s="1"/>
  <c r="K33" i="4" s="1"/>
  <c r="D34" i="4"/>
  <c r="G34" i="4" s="1"/>
  <c r="G31" i="4"/>
  <c r="L31" i="4" s="1"/>
  <c r="G61" i="4" l="1"/>
  <c r="L61" i="4" s="1"/>
  <c r="K31" i="4"/>
  <c r="D61" i="4"/>
  <c r="L34" i="4"/>
  <c r="K34" i="4"/>
  <c r="L33" i="4"/>
  <c r="L32" i="4"/>
  <c r="AD16" i="8"/>
  <c r="AC16" i="8"/>
  <c r="AB16" i="8"/>
  <c r="AA16" i="8"/>
  <c r="G59" i="7" l="1"/>
  <c r="F59" i="7"/>
  <c r="E59" i="7"/>
  <c r="C59" i="7"/>
  <c r="B59" i="7"/>
  <c r="D27" i="7"/>
  <c r="I27" i="7" s="1"/>
  <c r="D28" i="7"/>
  <c r="I28" i="7" s="1"/>
  <c r="D29" i="7"/>
  <c r="I29" i="7" s="1"/>
  <c r="D30" i="7"/>
  <c r="H30" i="7" s="1"/>
  <c r="H27" i="7"/>
  <c r="H28" i="7"/>
  <c r="H29" i="7"/>
  <c r="D59" i="7" l="1"/>
  <c r="I59" i="7" s="1"/>
  <c r="I30" i="7"/>
  <c r="AD40" i="5"/>
  <c r="AC40" i="5"/>
  <c r="AB40" i="5"/>
  <c r="AA40" i="5"/>
  <c r="J60" i="4"/>
  <c r="I60" i="4"/>
  <c r="H60" i="4"/>
  <c r="F60" i="4"/>
  <c r="E60" i="4"/>
  <c r="C60" i="4"/>
  <c r="B60" i="4"/>
  <c r="D27" i="4"/>
  <c r="G27" i="4" s="1"/>
  <c r="D28" i="4"/>
  <c r="G28" i="4" s="1"/>
  <c r="D29" i="4"/>
  <c r="G29" i="4" s="1"/>
  <c r="D30" i="4"/>
  <c r="G30" i="4" s="1"/>
  <c r="H59" i="7" l="1"/>
  <c r="G60" i="4"/>
  <c r="D60" i="4"/>
  <c r="L60" i="4"/>
  <c r="L29" i="4"/>
  <c r="K29" i="4"/>
  <c r="K30" i="4"/>
  <c r="L30" i="4"/>
  <c r="K28" i="4"/>
  <c r="L28" i="4"/>
  <c r="K27" i="4"/>
  <c r="L27" i="4"/>
  <c r="Z16" i="8"/>
  <c r="Y16" i="8"/>
  <c r="X16" i="8"/>
  <c r="W16" i="8"/>
  <c r="V16" i="8"/>
  <c r="G58" i="7"/>
  <c r="F58" i="7"/>
  <c r="E58" i="7"/>
  <c r="C58" i="7"/>
  <c r="B58" i="7"/>
  <c r="D22" i="7" l="1"/>
  <c r="H22" i="7" s="1"/>
  <c r="D23" i="7"/>
  <c r="D24" i="7"/>
  <c r="D25" i="7"/>
  <c r="I25" i="7" s="1"/>
  <c r="D26" i="7"/>
  <c r="I26" i="7" s="1"/>
  <c r="H23" i="7"/>
  <c r="H24" i="7"/>
  <c r="H25" i="7"/>
  <c r="H26" i="7"/>
  <c r="I22" i="7"/>
  <c r="I23" i="7"/>
  <c r="I24" i="7"/>
  <c r="Z40" i="5"/>
  <c r="Y40" i="5"/>
  <c r="X40" i="5"/>
  <c r="W40" i="5"/>
  <c r="V40" i="5"/>
  <c r="J59" i="4"/>
  <c r="I59" i="4"/>
  <c r="H59" i="4"/>
  <c r="F59" i="4"/>
  <c r="E59" i="4"/>
  <c r="C59" i="4"/>
  <c r="B59" i="4"/>
  <c r="D58" i="7" l="1"/>
  <c r="D22" i="4"/>
  <c r="D23" i="4"/>
  <c r="D24" i="4"/>
  <c r="D25" i="4"/>
  <c r="G25" i="4" s="1"/>
  <c r="D26" i="4"/>
  <c r="G26" i="4" s="1"/>
  <c r="G22" i="4"/>
  <c r="G23" i="4"/>
  <c r="L23" i="4" s="1"/>
  <c r="G24" i="4"/>
  <c r="K24" i="4" s="1"/>
  <c r="I58" i="7" l="1"/>
  <c r="H58" i="7"/>
  <c r="L22" i="4"/>
  <c r="G59" i="4"/>
  <c r="D59" i="4"/>
  <c r="K26" i="4"/>
  <c r="L26" i="4"/>
  <c r="L25" i="4"/>
  <c r="K25" i="4"/>
  <c r="L24" i="4"/>
  <c r="K23" i="4"/>
  <c r="K22" i="4"/>
  <c r="U16" i="8"/>
  <c r="T16" i="8"/>
  <c r="S16" i="8"/>
  <c r="R16" i="8"/>
  <c r="K59" i="4" l="1"/>
  <c r="L59" i="4"/>
  <c r="G57" i="7"/>
  <c r="F57" i="7"/>
  <c r="E57" i="7"/>
  <c r="C57" i="7"/>
  <c r="B57" i="7"/>
  <c r="D18" i="7" l="1"/>
  <c r="D19" i="7"/>
  <c r="H19" i="7" s="1"/>
  <c r="D20" i="7"/>
  <c r="H20" i="7" s="1"/>
  <c r="D21" i="7"/>
  <c r="H21" i="7" s="1"/>
  <c r="I18" i="7"/>
  <c r="I19" i="7"/>
  <c r="I20" i="7"/>
  <c r="I21" i="7"/>
  <c r="H18" i="7" l="1"/>
  <c r="D57" i="7"/>
  <c r="R40" i="5"/>
  <c r="S40" i="5"/>
  <c r="T40" i="5"/>
  <c r="U40" i="5"/>
  <c r="J58" i="4"/>
  <c r="I58" i="4"/>
  <c r="H58" i="4"/>
  <c r="F58" i="4"/>
  <c r="E58" i="4"/>
  <c r="C58" i="4"/>
  <c r="B58" i="4"/>
  <c r="I57" i="7" l="1"/>
  <c r="H57" i="7"/>
  <c r="D18" i="4"/>
  <c r="G18" i="4" s="1"/>
  <c r="D19" i="4"/>
  <c r="G19" i="4" s="1"/>
  <c r="D20" i="4"/>
  <c r="G20" i="4" s="1"/>
  <c r="D21" i="4"/>
  <c r="G21" i="4" s="1"/>
  <c r="L21" i="4" l="1"/>
  <c r="L19" i="4"/>
  <c r="D58" i="4"/>
  <c r="L18" i="4"/>
  <c r="G58" i="4"/>
  <c r="L20" i="4"/>
  <c r="K20" i="4"/>
  <c r="K19" i="4"/>
  <c r="K21" i="4"/>
  <c r="K18" i="4"/>
  <c r="F56" i="7"/>
  <c r="E56" i="7"/>
  <c r="C56" i="7"/>
  <c r="B56" i="7"/>
  <c r="G55" i="7"/>
  <c r="F55" i="7"/>
  <c r="E55" i="7"/>
  <c r="C55" i="7"/>
  <c r="B55" i="7"/>
  <c r="G54" i="7"/>
  <c r="F54" i="7"/>
  <c r="E54" i="7"/>
  <c r="C54" i="7"/>
  <c r="B54" i="7"/>
  <c r="L58" i="4" l="1"/>
  <c r="K58" i="4"/>
  <c r="J64" i="4"/>
  <c r="Q16" i="8" l="1"/>
  <c r="P16" i="8"/>
  <c r="O16" i="8"/>
  <c r="N16" i="8"/>
  <c r="G56" i="7"/>
  <c r="D14" i="7" l="1"/>
  <c r="D15" i="7"/>
  <c r="H15" i="7" s="1"/>
  <c r="D16" i="7"/>
  <c r="H16" i="7" s="1"/>
  <c r="D17" i="7"/>
  <c r="I17" i="7" s="1"/>
  <c r="H14" i="7"/>
  <c r="Q40" i="5"/>
  <c r="P40" i="5"/>
  <c r="O40" i="5"/>
  <c r="N40" i="5"/>
  <c r="M40" i="5"/>
  <c r="J57" i="4"/>
  <c r="I57" i="4"/>
  <c r="H57" i="4"/>
  <c r="F57" i="4"/>
  <c r="E57" i="4"/>
  <c r="C57" i="4"/>
  <c r="B57" i="4"/>
  <c r="D13" i="4"/>
  <c r="D14" i="4"/>
  <c r="G14" i="4" s="1"/>
  <c r="D15" i="4"/>
  <c r="G15" i="4" s="1"/>
  <c r="D16" i="4"/>
  <c r="G16" i="4" s="1"/>
  <c r="D17" i="4"/>
  <c r="G17" i="4" s="1"/>
  <c r="L15" i="4" l="1"/>
  <c r="D57" i="4"/>
  <c r="I14" i="7"/>
  <c r="G13" i="4"/>
  <c r="I15" i="7"/>
  <c r="I16" i="7"/>
  <c r="H17" i="7"/>
  <c r="L16" i="4"/>
  <c r="K16" i="4"/>
  <c r="L17" i="4"/>
  <c r="K17" i="4"/>
  <c r="L14" i="4"/>
  <c r="K14" i="4"/>
  <c r="L13" i="4"/>
  <c r="K15" i="4"/>
  <c r="M16" i="8"/>
  <c r="L16" i="8"/>
  <c r="K16" i="8"/>
  <c r="J16" i="8"/>
  <c r="D10" i="7"/>
  <c r="H10" i="7" s="1"/>
  <c r="D11" i="7"/>
  <c r="H11" i="7" s="1"/>
  <c r="D12" i="7"/>
  <c r="H12" i="7" s="1"/>
  <c r="D13" i="7"/>
  <c r="H13" i="7" l="1"/>
  <c r="D56" i="7"/>
  <c r="I56" i="7"/>
  <c r="H56" i="7"/>
  <c r="K13" i="4"/>
  <c r="G57" i="4"/>
  <c r="I12" i="7"/>
  <c r="I11" i="7"/>
  <c r="I10" i="7"/>
  <c r="I13" i="7"/>
  <c r="L57" i="4" l="1"/>
  <c r="K57" i="4"/>
  <c r="L40" i="5"/>
  <c r="K40" i="5"/>
  <c r="J40" i="5"/>
  <c r="I40" i="5"/>
  <c r="J56" i="4"/>
  <c r="I56" i="4"/>
  <c r="H56" i="4"/>
  <c r="F56" i="4"/>
  <c r="E56" i="4"/>
  <c r="C56" i="4"/>
  <c r="B56" i="4"/>
  <c r="D9" i="4"/>
  <c r="G9" i="4" s="1"/>
  <c r="D10" i="4"/>
  <c r="G10" i="4" s="1"/>
  <c r="D11" i="4"/>
  <c r="D12" i="4"/>
  <c r="G12" i="4" s="1"/>
  <c r="D56" i="4" l="1"/>
  <c r="K10" i="4"/>
  <c r="G11" i="4"/>
  <c r="K12" i="4"/>
  <c r="L12" i="4"/>
  <c r="L10" i="4"/>
  <c r="L9" i="4"/>
  <c r="K9" i="4"/>
  <c r="K11" i="4" l="1"/>
  <c r="L11" i="4"/>
  <c r="G56" i="4"/>
  <c r="B55" i="4"/>
  <c r="L56" i="4" l="1"/>
  <c r="K56" i="4"/>
  <c r="D16" i="8"/>
  <c r="I16" i="8"/>
  <c r="H16" i="8"/>
  <c r="G16" i="8"/>
  <c r="F16" i="8"/>
  <c r="E16" i="8"/>
  <c r="G63" i="7" l="1"/>
  <c r="F44" i="7"/>
  <c r="F63" i="7" s="1"/>
  <c r="E44" i="7"/>
  <c r="E63" i="7" s="1"/>
  <c r="C44" i="7"/>
  <c r="C63" i="7" s="1"/>
  <c r="B44" i="7"/>
  <c r="B63" i="7" s="1"/>
  <c r="D9" i="7" l="1"/>
  <c r="D8" i="7"/>
  <c r="I8" i="7" s="1"/>
  <c r="D7" i="7"/>
  <c r="I7" i="7" s="1"/>
  <c r="D6" i="7"/>
  <c r="D5" i="7"/>
  <c r="I6" i="7" l="1"/>
  <c r="D54" i="7"/>
  <c r="I9" i="7"/>
  <c r="D55" i="7"/>
  <c r="D44" i="7"/>
  <c r="I5" i="7"/>
  <c r="H6" i="7"/>
  <c r="H8" i="7"/>
  <c r="H9" i="7"/>
  <c r="H5" i="7"/>
  <c r="H7" i="7"/>
  <c r="I55" i="7" l="1"/>
  <c r="H55" i="7"/>
  <c r="I44" i="7"/>
  <c r="I63" i="7" s="1"/>
  <c r="D63" i="7"/>
  <c r="H54" i="7"/>
  <c r="I54" i="7"/>
  <c r="H44" i="7"/>
  <c r="H63" i="7" s="1"/>
  <c r="D40" i="5" l="1"/>
  <c r="H40" i="5" l="1"/>
  <c r="B44" i="4" l="1"/>
  <c r="B64" i="4" s="1"/>
  <c r="C44" i="4"/>
  <c r="C64" i="4" s="1"/>
  <c r="E44" i="4"/>
  <c r="E64" i="4" s="1"/>
  <c r="F44" i="4"/>
  <c r="F64" i="4" s="1"/>
  <c r="H44" i="4"/>
  <c r="H64" i="4" s="1"/>
  <c r="I44" i="4"/>
  <c r="I64" i="4" s="1"/>
  <c r="E40" i="5" l="1"/>
  <c r="F40" i="5" l="1"/>
  <c r="G40" i="5"/>
  <c r="D5" i="4" l="1"/>
  <c r="D6" i="4"/>
  <c r="D7" i="4"/>
  <c r="J55" i="4" l="1"/>
  <c r="I55" i="4"/>
  <c r="H55" i="4"/>
  <c r="F55" i="4"/>
  <c r="E55" i="4"/>
  <c r="C55" i="4"/>
  <c r="D8" i="4" l="1"/>
  <c r="G7" i="4"/>
  <c r="K7" i="4" s="1"/>
  <c r="G6" i="4"/>
  <c r="K6" i="4" s="1"/>
  <c r="G8" i="4" l="1"/>
  <c r="L8" i="4" s="1"/>
  <c r="D44" i="4"/>
  <c r="D64" i="4" s="1"/>
  <c r="D55" i="4"/>
  <c r="G5" i="4"/>
  <c r="L6" i="4"/>
  <c r="L7" i="4"/>
  <c r="G44" i="4" l="1"/>
  <c r="G64" i="4" s="1"/>
  <c r="K5" i="4"/>
  <c r="K8" i="4"/>
  <c r="L5" i="4"/>
  <c r="G55" i="4"/>
  <c r="L55" i="4" l="1"/>
  <c r="K55" i="4"/>
  <c r="L44" i="4" l="1"/>
  <c r="K44" i="4"/>
  <c r="L64" i="4"/>
  <c r="K62" i="4" l="1"/>
  <c r="K63" i="4"/>
  <c r="K60" i="4"/>
  <c r="K61" i="4"/>
  <c r="K64" i="4"/>
</calcChain>
</file>

<file path=xl/sharedStrings.xml><?xml version="1.0" encoding="utf-8"?>
<sst xmlns="http://schemas.openxmlformats.org/spreadsheetml/2006/main" count="205" uniqueCount="140">
  <si>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</si>
  <si>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</si>
  <si>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</si>
  <si>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</si>
  <si>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</si>
  <si>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</si>
  <si>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</si>
  <si>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</si>
  <si>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</si>
  <si>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</si>
  <si>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</si>
  <si>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</si>
  <si>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</si>
  <si>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</si>
  <si>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</si>
  <si>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</si>
  <si>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</si>
  <si>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</si>
  <si>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</si>
  <si>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</si>
  <si>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</si>
  <si>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</si>
  <si>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</si>
  <si>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</si>
  <si>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</si>
  <si>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</si>
  <si>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</si>
  <si>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</si>
  <si>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</si>
  <si>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</si>
  <si>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</si>
  <si>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</si>
  <si>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</si>
  <si>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</si>
  <si>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</si>
  <si>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</si>
  <si>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</si>
  <si>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</si>
  <si>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</si>
  <si>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</si>
  <si>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</si>
  <si>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</si>
  <si>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</si>
  <si>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</si>
  <si>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</si>
  <si>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</si>
  <si>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</si>
  <si>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</si>
  <si>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</si>
  <si>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</si>
  <si>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</si>
  <si>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</si>
  <si>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</si>
  <si>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</si>
  <si>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</si>
  <si>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</si>
  <si>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</si>
  <si>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</si>
  <si>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</si>
  <si>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</si>
  <si>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</si>
  <si>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</si>
  <si>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</si>
  <si>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</si>
  <si>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</si>
  <si>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</si>
  <si>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</si>
  <si>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</si>
  <si>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</si>
  <si>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</si>
  <si>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</si>
  <si>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</si>
  <si>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</si>
  <si>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</si>
  <si>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</si>
  <si>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</si>
  <si>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</si>
  <si>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</si>
  <si>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</si>
  <si>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</si>
  <si>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</si>
  <si>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</si>
  <si>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</si>
  <si>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</si>
  <si>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</si>
  <si>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</si>
  <si>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</si>
  <si>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</si>
  <si>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</si>
  <si>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</si>
  <si>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</si>
  <si>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</si>
  <si>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</si>
  <si>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</si>
  <si>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</si>
  <si>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</si>
  <si>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</si>
  <si>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</si>
  <si>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</si>
  <si>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</si>
  <si>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</si>
  <si>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</si>
  <si>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</si>
  <si>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</si>
  <si>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</si>
  <si>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</si>
  <si>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</si>
  <si>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</si>
  <si>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</si>
  <si>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</si>
  <si>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</si>
  <si>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</si>
  <si>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</si>
  <si>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</si>
  <si>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</si>
  <si>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</si>
  <si>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</si>
  <si>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</si>
  <si>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Febrero</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</si>
  <si>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</si>
  <si>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Marzo</t>
  </si>
  <si>
    <t>Nota: Los cortes de información son los días viernes de cada semana</t>
  </si>
  <si>
    <t>CPL GUAYAS Nº 3</t>
  </si>
  <si>
    <t>Situación Penitenciaria 2024</t>
  </si>
  <si>
    <t>Tabla 1.- Numérico de Población Penitenciaria
2024</t>
  </si>
  <si>
    <t>El 28 de enero de 2024 se inicia con los traslados hacia el CPL Guayas N° 3, centro que entra en funcionamiento nuevamente con una capacidad instalada efectiva de 158 plazas, luego de las readecuaciones y reparaciones necesarias debido a la destrucción del techo del CPL provocado en el atentado explosivo del 12 de septiembre de 2023.</t>
  </si>
  <si>
    <t>Tabla 3.- Población Penitenciaria Semanal por Zona, Provincia y Centro de Privación de Libertad
2024</t>
  </si>
  <si>
    <t>Situación de Medidas Socioeducativas 2024</t>
  </si>
  <si>
    <t>Tabla 4.- Numérico de Adolescentes Infractores
2024</t>
  </si>
  <si>
    <t>Tabla 6.- Población de Adolescentes Infractores Semanal por Zona, Provincia y Centro de Adolescentes Infractores
2024</t>
  </si>
  <si>
    <t>Abril</t>
  </si>
  <si>
    <t>Mayo</t>
  </si>
  <si>
    <t>Junio</t>
  </si>
  <si>
    <t>Nota: Los cortes de información son los días viernes de cada semana
            Existen 2.215 plazas no utilizables a nivel nacional por motivos de seguridad e instalaciones no adecuadas</t>
  </si>
  <si>
    <t>Tabla 5.- Promedio Mensual de Adolescentes Infractores
2024</t>
  </si>
  <si>
    <t>Tabla 2.- Promedio Mensual de Población Penitenciaria
2024</t>
  </si>
  <si>
    <t>Los datos son susceptibles a cambios o actualizaciones debido a la problemática en el levantamiento de información en los CPL debido a la intervención de las Fuerzas Armadas.</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</si>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</sst>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0\ ;[Red]\-#,##0;\ &quot;0&quot;\ ;_-@_-"/>
    <numFmt numFmtId="165" formatCode="_-* #,##0\ ;\-* #,##0\ ;_-* &quot;-&quot;\ ;_-@_-"/>
    <numFmt numFmtId="166" formatCode="[$-C0A]d\-mmm\-yyyy;@"/>
    <numFmt numFmtId="167" formatCode="#,##0\ ;\ \-#,##0\ ;\ &quot;-&quot;;_ @_ "/>
    <numFmt numFmtId="168" formatCode="dd\-mmm\-yy"/>
  </numFmts>
  <fonts count="20">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scheme val="minor"/>
    </font>
    <font>
      <sz val="7"/>
      <color theme="1"/>
      <name val="Calibri"/>
      <family val="2"/>
      <scheme val="minor"/>
    </font>
    <font>
      <sz val="11"/>
      <name val="Calibri"/>
      <scheme val="minor"/>
    </font>
    <font>
      <b/>
      <sz val="11"/>
      <color theme="1"/>
      <name val="Calibri"/>
      <scheme val="minor"/>
    </font>
    <font>
      <b/>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11">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64" fontId="15" fillId="5" borderId="5" xfId="0" applyNumberFormat="1" applyFont="1" applyFill="1" applyBorder="1" applyAlignment="1">
      <alignment horizontal="center" vertical="center" wrapText="1"/>
    </xf>
    <xf numFmtId="10" fontId="15" fillId="5" borderId="5" xfId="0" applyNumberFormat="1" applyFont="1" applyFill="1" applyBorder="1" applyAlignment="1">
      <alignment horizontal="center" vertical="center" wrapText="1"/>
    </xf>
    <xf numFmtId="10" fontId="15" fillId="0" borderId="1" xfId="2" applyNumberFormat="1" applyFont="1" applyBorder="1" applyAlignment="1">
      <alignment horizontal="center" vertical="center" wrapText="1"/>
    </xf>
    <xf numFmtId="15" fontId="0" fillId="0" borderId="1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4" borderId="18" xfId="0" applyNumberFormat="1" applyFill="1" applyBorder="1" applyAlignment="1">
      <alignment horizontal="center" vertical="center" wrapText="1"/>
    </xf>
    <xf numFmtId="164" fontId="13" fillId="0" borderId="18" xfId="0" applyNumberFormat="1" applyFont="1" applyBorder="1" applyAlignment="1">
      <alignment horizontal="center" vertical="center" wrapText="1"/>
    </xf>
    <xf numFmtId="10" fontId="0" fillId="0" borderId="18" xfId="2" applyNumberFormat="1" applyFont="1" applyBorder="1" applyAlignment="1">
      <alignment horizontal="center" vertical="center" wrapText="1"/>
    </xf>
    <xf numFmtId="0" fontId="0" fillId="0" borderId="19" xfId="0" applyBorder="1" applyAlignment="1">
      <alignment vertical="center" wrapText="1"/>
    </xf>
    <xf numFmtId="15"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164" fontId="15" fillId="4" borderId="15" xfId="0" applyNumberFormat="1" applyFont="1" applyFill="1" applyBorder="1" applyAlignment="1">
      <alignment horizontal="center" vertical="center" wrapText="1"/>
    </xf>
    <xf numFmtId="164" fontId="17" fillId="0" borderId="15" xfId="0"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0" fontId="15" fillId="0" borderId="16"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2" xfId="0" applyNumberFormat="1" applyBorder="1" applyAlignment="1">
      <alignment horizontal="center" vertical="center" wrapText="1"/>
    </xf>
    <xf numFmtId="164" fontId="4" fillId="0" borderId="0" xfId="0" applyNumberFormat="1" applyFont="1" applyFill="1" applyBorder="1" applyAlignment="1">
      <alignment horizontal="center" vertical="center" wrapText="1"/>
    </xf>
    <xf numFmtId="168" fontId="15" fillId="0" borderId="14" xfId="0" applyNumberFormat="1" applyFont="1" applyBorder="1" applyAlignment="1">
      <alignment horizontal="center" vertical="center" wrapText="1"/>
    </xf>
    <xf numFmtId="15" fontId="18" fillId="5" borderId="17" xfId="0" applyNumberFormat="1" applyFont="1" applyFill="1" applyBorder="1" applyAlignment="1">
      <alignment horizontal="center" vertical="center" wrapText="1"/>
    </xf>
    <xf numFmtId="164" fontId="18" fillId="5" borderId="18" xfId="0" applyNumberFormat="1" applyFont="1" applyFill="1" applyBorder="1" applyAlignment="1">
      <alignment horizontal="center" vertical="center" wrapText="1"/>
    </xf>
    <xf numFmtId="164" fontId="19" fillId="5" borderId="18" xfId="0" applyNumberFormat="1" applyFont="1" applyFill="1" applyBorder="1" applyAlignment="1">
      <alignment horizontal="center" vertical="center" wrapText="1"/>
    </xf>
    <xf numFmtId="10" fontId="18" fillId="5" borderId="18" xfId="0" applyNumberFormat="1" applyFont="1" applyFill="1" applyBorder="1" applyAlignment="1">
      <alignment horizontal="center" vertical="center" wrapText="1"/>
    </xf>
    <xf numFmtId="0" fontId="18" fillId="5" borderId="19" xfId="0" applyFont="1" applyFill="1" applyBorder="1" applyAlignment="1">
      <alignment vertical="center" wrapText="1"/>
    </xf>
    <xf numFmtId="0" fontId="0" fillId="0" borderId="0" xfId="0"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8"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8"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69</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49</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48</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67</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44" totalsRowCount="1" headerRowDxfId="86" dataDxfId="84" totalsRowDxfId="82" headerRowBorderDxfId="85" tableBorderDxfId="83" totalsRowBorderDxfId="81" dataCellStyle="Porcentaje">
  <tableColumns count="13">
    <tableColumn id="1" name="FECHA DE REPORTE" totalsRowLabel="Promedio Anual" dataDxfId="80" totalsRowDxfId="22"/>
    <tableColumn id="2" name=" PPL SENTENCIADOS _x000a_(a)" totalsRowFunction="average" dataDxfId="79" totalsRowDxfId="21"/>
    <tableColumn id="3" name=" PPL PROCESADOS_x000a_(b)" totalsRowFunction="average" dataDxfId="78" totalsRowDxfId="20"/>
    <tableColumn id="4" name=" PPL POR DELITOS_x000a_(c)=a+b" totalsRowFunction="custom" dataDxfId="77" totalsRowDxfId="19">
      <calculatedColumnFormula>+B5+C5</calculatedColumnFormula>
      <totalsRowFormula>SUBTOTAL(101,Tabla24[] Tabla24[] Tabla24[ PPL POR DELITOS
(c)=a+b]  )</totalsRowFormula>
    </tableColumn>
    <tableColumn id="5" name="PPL CONTRAVENTORES_x000a_(d)" totalsRowFunction="average" dataDxfId="76" totalsRowDxfId="18"/>
    <tableColumn id="6" name="PPL APREMIO_x000a_(e)" totalsRowFunction="average" dataDxfId="75" totalsRowDxfId="17"/>
    <tableColumn id="7" name="TOTAL PPL_x000a_(f)=c+d+e" totalsRowFunction="average" dataDxfId="74" totalsRowDxfId="16">
      <calculatedColumnFormula>+D5+E5+F5</calculatedColumnFormula>
    </tableColumn>
    <tableColumn id="8" name="PPL HOMBRES" totalsRowFunction="average" dataDxfId="73" totalsRowDxfId="15"/>
    <tableColumn id="9" name="PPL MUJERES" totalsRowFunction="average" dataDxfId="72" totalsRowDxfId="14"/>
    <tableColumn id="10" name=" CAPACIDAD INSTALADA EFECTIVA_x000a_(g)" totalsRowFunction="custom" dataDxfId="71" totalsRowDxfId="13">
      <totalsRowFormula>+J43</totalsRowFormula>
    </tableColumn>
    <tableColumn id="11" name="PLAZAS FALTANTES_x000a_(h)=f-g" totalsRowFunction="custom" dataDxfId="70" totalsRowDxfId="12">
      <calculatedColumnFormula>+G5-J5</calculatedColumnFormula>
      <totalsRowFormula>+Tabla24[[#Totals],[TOTAL PPL
(f)=c+d+e]]-Tabla24[[#Totals],[ CAPACIDAD INSTALADA EFECTIVA
(g)]]</totalsRowFormula>
    </tableColumn>
    <tableColumn id="12" name="% HACINAMIENTO*_x000a_(i)=((f/g)-1)*100" totalsRowFunction="custom" dataDxfId="69" totalsRowDxfId="11" dataCellStyle="Porcentaje">
      <calculatedColumnFormula>+((G5/J5)-1)</calculatedColumnFormula>
      <totalsRowFormula>+((G44/J44)-1)</totalsRowFormula>
    </tableColumn>
    <tableColumn id="15" name="OBSERVACIONES" dataDxfId="68" totalsRowDxfId="1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54:M64" totalsRowShown="0" headerRowDxfId="67" dataDxfId="65" headerRowBorderDxfId="66" tableBorderDxfId="64" totalsRowBorderDxfId="63" dataCellStyle="Porcentaje">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AVERAGE(K5:K43)</calculatedColumnFormula>
    </tableColumn>
    <tableColumn id="12" name="% HACINAMIENTO*_x000a_(i)=((f/g)-1)*100" dataDxfId="40" totalsRowDxfId="39" dataCellStyle="Porcentaje">
      <calculatedColumnFormula>+((G55/J55)-1)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44" totalsRowCount="1" headerRowDxfId="37" totalsRowDxfId="34" headerRowBorderDxfId="36" tableBorderDxfId="35" totalsRowBorderDxfId="33">
  <tableColumns count="10">
    <tableColumn id="1" name="FECHA DE REPORTE" totalsRowLabel="Promedio Anual" dataDxfId="32" totalsRowDxfId="9"/>
    <tableColumn id="2" name="AI MEDIDAS CAUTELARES _x000a_(a)" totalsRowFunction="average" dataDxfId="31" totalsRowDxfId="8"/>
    <tableColumn id="3" name="AI MEDIDAS SOCIOEDUCATIVAS PRIVATIVAS DE LIBERTAD_x000a_(b)" totalsRowFunction="average" dataDxfId="30" totalsRowDxfId="7"/>
    <tableColumn id="4" name="TOTAL AI_x000a_(c)=a+b" totalsRowFunction="average" dataDxfId="29" totalsRowDxfId="6">
      <calculatedColumnFormula>SUM(B5:C5)</calculatedColumnFormula>
    </tableColumn>
    <tableColumn id="5" name="AI HOMBRES" totalsRowFunction="average" dataDxfId="28" totalsRowDxfId="5"/>
    <tableColumn id="6" name="AI MUJERES" totalsRowFunction="average" dataDxfId="27" totalsRowDxfId="4"/>
    <tableColumn id="7" name=" CAPACIDAD INSTALADA EFECTIVA_x000a_(d)" totalsRowFunction="custom" dataDxfId="26" totalsRowDxfId="3">
      <totalsRowFormula>+G43</totalsRowFormula>
    </tableColumn>
    <tableColumn id="8" name="PLAZAS FALTANTES_x000a_(e)=c-d" totalsRowFunction="custom" dataDxfId="25" totalsRowDxfId="2">
      <calculatedColumnFormula>+D5-G5</calculatedColumnFormula>
      <totalsRowFormula>+Tabla5[[#Totals],[TOTAL AI
(c)=a+b]]-Tabla5[[#Totals],[ CAPACIDAD INSTALADA EFECTIVA
(d)]]</totalsRowFormula>
    </tableColumn>
    <tableColumn id="9" name="% HACINAMIENTO*_x000a_(f)=((c/d)-1)*100" totalsRowFunction="custom" dataDxfId="24" totalsRowDxfId="1" dataCellStyle="Porcentaje">
      <calculatedColumnFormula>+IF(((D5/G5)-1)&lt;=0,0,((D5/G5)-1))</calculatedColumnFormula>
      <totalsRowFormula>+IF(((D44/G44)-1)&lt;=0,0,((D44/G44)-1))</totalsRowFormula>
    </tableColumn>
    <tableColumn id="10" name="OBSERVACIONES" dataDxfId="23"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98" t="s">
        <v>123</v>
      </c>
      <c r="B1" s="98"/>
      <c r="C1" s="98"/>
      <c r="D1" s="98"/>
      <c r="E1" s="98"/>
      <c r="F1" s="98"/>
      <c r="G1" s="98"/>
      <c r="H1" s="98"/>
      <c r="I1" s="98"/>
      <c r="J1" s="98"/>
      <c r="K1" s="98"/>
      <c r="L1" s="98"/>
      <c r="M1" s="98"/>
      <c r="N1" s="16"/>
      <c r="O1" s="16"/>
    </row>
    <row r="3" spans="1:17" ht="39.950000000000003" customHeight="1">
      <c r="A3" s="99" t="s">
        <v>124</v>
      </c>
      <c r="B3" s="99"/>
      <c r="C3" s="99"/>
      <c r="D3" s="99"/>
      <c r="E3" s="99"/>
      <c r="F3" s="99"/>
      <c r="G3" s="99"/>
      <c r="H3" s="99"/>
      <c r="I3" s="99"/>
      <c r="J3" s="99"/>
      <c r="K3" s="99"/>
      <c r="L3" s="99"/>
      <c r="M3" s="99"/>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45296</v>
      </c>
      <c r="B5" s="3">
        <v>19110</v>
      </c>
      <c r="C5" s="3">
        <v>11029</v>
      </c>
      <c r="D5" s="32">
        <f t="shared" ref="D5:D8" si="0">+B5+C5</f>
        <v>30139</v>
      </c>
      <c r="E5" s="3">
        <v>323</v>
      </c>
      <c r="F5" s="3">
        <v>300</v>
      </c>
      <c r="G5" s="32">
        <f t="shared" ref="G5:G8" si="1">+D5+E5+F5</f>
        <v>30762</v>
      </c>
      <c r="H5" s="3">
        <v>29063</v>
      </c>
      <c r="I5" s="3">
        <v>1699</v>
      </c>
      <c r="J5" s="3">
        <v>27556</v>
      </c>
      <c r="K5" s="3">
        <f t="shared" ref="K5:K8" si="2">+G5-J5</f>
        <v>3206</v>
      </c>
      <c r="L5" s="15">
        <f t="shared" ref="L5:L8" si="3">+((G5/J5)-1)</f>
        <v>0.11634489766294087</v>
      </c>
      <c r="M5" s="20"/>
      <c r="N5" s="2"/>
      <c r="Q5"/>
    </row>
    <row r="6" spans="1:17" ht="15" customHeight="1">
      <c r="A6" s="9">
        <v>45303</v>
      </c>
      <c r="B6" s="3">
        <v>19162</v>
      </c>
      <c r="C6" s="3">
        <v>11102</v>
      </c>
      <c r="D6" s="32">
        <f t="shared" si="0"/>
        <v>30264</v>
      </c>
      <c r="E6" s="3">
        <v>297</v>
      </c>
      <c r="F6" s="3">
        <v>276</v>
      </c>
      <c r="G6" s="32">
        <f t="shared" si="1"/>
        <v>30837</v>
      </c>
      <c r="H6" s="3">
        <v>29135</v>
      </c>
      <c r="I6" s="3">
        <v>1702</v>
      </c>
      <c r="J6" s="3">
        <v>27556</v>
      </c>
      <c r="K6" s="3">
        <f t="shared" si="2"/>
        <v>3281</v>
      </c>
      <c r="L6" s="63">
        <f t="shared" si="3"/>
        <v>0.11906662795761358</v>
      </c>
      <c r="M6" s="39"/>
      <c r="N6" s="2"/>
      <c r="Q6"/>
    </row>
    <row r="7" spans="1:17">
      <c r="A7" s="9">
        <v>45310</v>
      </c>
      <c r="B7" s="3">
        <v>19121</v>
      </c>
      <c r="C7" s="3">
        <v>11548</v>
      </c>
      <c r="D7" s="32">
        <f t="shared" si="0"/>
        <v>30669</v>
      </c>
      <c r="E7" s="3">
        <v>272</v>
      </c>
      <c r="F7" s="3">
        <v>275</v>
      </c>
      <c r="G7" s="32">
        <f t="shared" si="1"/>
        <v>31216</v>
      </c>
      <c r="H7" s="3">
        <v>29485</v>
      </c>
      <c r="I7" s="3">
        <v>1731</v>
      </c>
      <c r="J7" s="3">
        <v>27556</v>
      </c>
      <c r="K7" s="3">
        <f t="shared" si="2"/>
        <v>3660</v>
      </c>
      <c r="L7" s="63">
        <f t="shared" si="3"/>
        <v>0.13282043838002622</v>
      </c>
      <c r="M7" s="39"/>
      <c r="N7" s="2"/>
      <c r="Q7"/>
    </row>
    <row r="8" spans="1:17">
      <c r="A8" s="9">
        <v>45317</v>
      </c>
      <c r="B8" s="3">
        <v>19166</v>
      </c>
      <c r="C8" s="3">
        <v>12017</v>
      </c>
      <c r="D8" s="32">
        <f t="shared" si="0"/>
        <v>31183</v>
      </c>
      <c r="E8" s="3">
        <v>270</v>
      </c>
      <c r="F8" s="3">
        <v>311</v>
      </c>
      <c r="G8" s="32">
        <f t="shared" si="1"/>
        <v>31764</v>
      </c>
      <c r="H8" s="3">
        <v>29993</v>
      </c>
      <c r="I8" s="3">
        <v>1771</v>
      </c>
      <c r="J8" s="3">
        <v>27556</v>
      </c>
      <c r="K8" s="3">
        <f t="shared" si="2"/>
        <v>4208</v>
      </c>
      <c r="L8" s="63">
        <f t="shared" si="3"/>
        <v>0.15270721439976764</v>
      </c>
      <c r="M8" s="39"/>
      <c r="N8" s="2"/>
      <c r="Q8"/>
    </row>
    <row r="9" spans="1:17" ht="45">
      <c r="A9" s="9">
        <v>45324</v>
      </c>
      <c r="B9" s="3">
        <v>19777</v>
      </c>
      <c r="C9" s="3">
        <v>11676</v>
      </c>
      <c r="D9" s="32">
        <f t="shared" ref="D9:D12" si="4">+B9+C9</f>
        <v>31453</v>
      </c>
      <c r="E9" s="3">
        <v>302</v>
      </c>
      <c r="F9" s="3">
        <v>304</v>
      </c>
      <c r="G9" s="32">
        <f t="shared" ref="G9:G12" si="5">+D9+E9+F9</f>
        <v>32059</v>
      </c>
      <c r="H9" s="3">
        <v>30263</v>
      </c>
      <c r="I9" s="3">
        <v>1796</v>
      </c>
      <c r="J9" s="3">
        <v>27714</v>
      </c>
      <c r="K9" s="3">
        <f t="shared" ref="K9:K12" si="6">+G9-J9</f>
        <v>4345</v>
      </c>
      <c r="L9" s="74">
        <f t="shared" ref="L9:L12" si="7">+((G9/J9)-1)</f>
        <v>0.15677996680378148</v>
      </c>
      <c r="M9" s="39" t="s">
        <v>125</v>
      </c>
      <c r="N9" s="2"/>
      <c r="Q9"/>
    </row>
    <row r="10" spans="1:17">
      <c r="A10" s="9">
        <v>45331</v>
      </c>
      <c r="B10" s="3">
        <v>20006</v>
      </c>
      <c r="C10" s="3">
        <v>11327</v>
      </c>
      <c r="D10" s="32">
        <f t="shared" si="4"/>
        <v>31333</v>
      </c>
      <c r="E10" s="3">
        <v>320</v>
      </c>
      <c r="F10" s="3">
        <v>298</v>
      </c>
      <c r="G10" s="32">
        <f t="shared" si="5"/>
        <v>31951</v>
      </c>
      <c r="H10" s="3">
        <v>30146</v>
      </c>
      <c r="I10" s="3">
        <v>1805</v>
      </c>
      <c r="J10" s="3">
        <v>27714</v>
      </c>
      <c r="K10" s="3">
        <f t="shared" si="6"/>
        <v>4237</v>
      </c>
      <c r="L10" s="74">
        <f t="shared" si="7"/>
        <v>0.15288301941257121</v>
      </c>
      <c r="M10" s="39"/>
      <c r="N10" s="2"/>
      <c r="Q10"/>
    </row>
    <row r="11" spans="1:17">
      <c r="A11" s="9">
        <v>45338</v>
      </c>
      <c r="B11" s="3">
        <v>20149</v>
      </c>
      <c r="C11" s="3">
        <v>11330</v>
      </c>
      <c r="D11" s="32">
        <f t="shared" si="4"/>
        <v>31479</v>
      </c>
      <c r="E11" s="3">
        <v>375</v>
      </c>
      <c r="F11" s="3">
        <v>336</v>
      </c>
      <c r="G11" s="32">
        <f t="shared" si="5"/>
        <v>32190</v>
      </c>
      <c r="H11" s="3">
        <v>30383</v>
      </c>
      <c r="I11" s="3">
        <v>1807</v>
      </c>
      <c r="J11" s="3">
        <v>27714</v>
      </c>
      <c r="K11" s="3">
        <f t="shared" si="6"/>
        <v>4476</v>
      </c>
      <c r="L11" s="74">
        <f t="shared" si="7"/>
        <v>0.16150681965793456</v>
      </c>
      <c r="M11" s="39"/>
      <c r="N11" s="2"/>
      <c r="Q11"/>
    </row>
    <row r="12" spans="1:17">
      <c r="A12" s="9">
        <v>45345</v>
      </c>
      <c r="B12" s="3">
        <v>20195</v>
      </c>
      <c r="C12" s="3">
        <v>11320</v>
      </c>
      <c r="D12" s="32">
        <f t="shared" si="4"/>
        <v>31515</v>
      </c>
      <c r="E12" s="3">
        <v>362</v>
      </c>
      <c r="F12" s="3">
        <v>312</v>
      </c>
      <c r="G12" s="32">
        <f t="shared" si="5"/>
        <v>32189</v>
      </c>
      <c r="H12" s="3">
        <v>30364</v>
      </c>
      <c r="I12" s="3">
        <v>1825</v>
      </c>
      <c r="J12" s="3">
        <v>27714</v>
      </c>
      <c r="K12" s="3">
        <f t="shared" si="6"/>
        <v>4475</v>
      </c>
      <c r="L12" s="74">
        <f t="shared" si="7"/>
        <v>0.16147073681171964</v>
      </c>
      <c r="M12" s="39"/>
      <c r="N12" s="2"/>
      <c r="Q12"/>
    </row>
    <row r="13" spans="1:17">
      <c r="A13" s="9">
        <v>45352</v>
      </c>
      <c r="B13" s="3">
        <v>20311</v>
      </c>
      <c r="C13" s="3">
        <v>11282</v>
      </c>
      <c r="D13" s="32">
        <f t="shared" ref="D13:D17" si="8">+B13+C13</f>
        <v>31593</v>
      </c>
      <c r="E13" s="3">
        <v>373</v>
      </c>
      <c r="F13" s="3">
        <v>311</v>
      </c>
      <c r="G13" s="32">
        <f t="shared" ref="G13:G17" si="9">+D13+E13+F13</f>
        <v>32277</v>
      </c>
      <c r="H13" s="3">
        <v>30438</v>
      </c>
      <c r="I13" s="3">
        <v>1839</v>
      </c>
      <c r="J13" s="3">
        <v>27714</v>
      </c>
      <c r="K13" s="3">
        <f t="shared" ref="K13:K17" si="10">+G13-J13</f>
        <v>4563</v>
      </c>
      <c r="L13" s="74">
        <f t="shared" ref="L13:L17" si="11">+((G13/J13)-1)</f>
        <v>0.16464602727863165</v>
      </c>
      <c r="M13" s="39"/>
      <c r="N13" s="2"/>
      <c r="Q13"/>
    </row>
    <row r="14" spans="1:17">
      <c r="A14" s="9">
        <v>45359</v>
      </c>
      <c r="B14" s="3">
        <v>20517</v>
      </c>
      <c r="C14" s="3">
        <v>11046</v>
      </c>
      <c r="D14" s="32">
        <f t="shared" si="8"/>
        <v>31563</v>
      </c>
      <c r="E14" s="3">
        <v>339</v>
      </c>
      <c r="F14" s="3">
        <v>306</v>
      </c>
      <c r="G14" s="32">
        <f t="shared" si="9"/>
        <v>32208</v>
      </c>
      <c r="H14" s="3">
        <v>30373</v>
      </c>
      <c r="I14" s="3">
        <v>1835</v>
      </c>
      <c r="J14" s="3">
        <v>27714</v>
      </c>
      <c r="K14" s="3">
        <f t="shared" si="10"/>
        <v>4494</v>
      </c>
      <c r="L14" s="74">
        <f t="shared" si="11"/>
        <v>0.16215631088980298</v>
      </c>
      <c r="M14" s="39"/>
      <c r="N14" s="2"/>
      <c r="Q14"/>
    </row>
    <row r="15" spans="1:17">
      <c r="A15" s="9">
        <v>45366</v>
      </c>
      <c r="B15" s="3">
        <v>20562</v>
      </c>
      <c r="C15" s="3">
        <v>11027</v>
      </c>
      <c r="D15" s="32">
        <f t="shared" si="8"/>
        <v>31589</v>
      </c>
      <c r="E15" s="3">
        <v>344</v>
      </c>
      <c r="F15" s="3">
        <v>330</v>
      </c>
      <c r="G15" s="32">
        <f t="shared" si="9"/>
        <v>32263</v>
      </c>
      <c r="H15" s="3">
        <v>30428</v>
      </c>
      <c r="I15" s="3">
        <v>1835</v>
      </c>
      <c r="J15" s="3">
        <v>27714</v>
      </c>
      <c r="K15" s="3">
        <f t="shared" si="10"/>
        <v>4549</v>
      </c>
      <c r="L15" s="74">
        <f t="shared" si="11"/>
        <v>0.16414086743162293</v>
      </c>
      <c r="M15" s="39"/>
      <c r="N15" s="2"/>
      <c r="Q15"/>
    </row>
    <row r="16" spans="1:17">
      <c r="A16" s="9">
        <v>45373</v>
      </c>
      <c r="B16" s="3">
        <v>20745</v>
      </c>
      <c r="C16" s="3">
        <v>10976</v>
      </c>
      <c r="D16" s="32">
        <f t="shared" si="8"/>
        <v>31721</v>
      </c>
      <c r="E16" s="3">
        <v>355</v>
      </c>
      <c r="F16" s="3">
        <v>354</v>
      </c>
      <c r="G16" s="32">
        <f t="shared" si="9"/>
        <v>32430</v>
      </c>
      <c r="H16" s="3">
        <v>30577</v>
      </c>
      <c r="I16" s="3">
        <v>1853</v>
      </c>
      <c r="J16" s="3">
        <v>27714</v>
      </c>
      <c r="K16" s="3">
        <f t="shared" si="10"/>
        <v>4716</v>
      </c>
      <c r="L16" s="74">
        <f t="shared" si="11"/>
        <v>0.17016670274951284</v>
      </c>
      <c r="M16" s="39"/>
      <c r="N16" s="2"/>
      <c r="Q16"/>
    </row>
    <row r="17" spans="1:17">
      <c r="A17" s="9">
        <v>45380</v>
      </c>
      <c r="B17" s="3">
        <v>20684</v>
      </c>
      <c r="C17" s="3">
        <v>10950</v>
      </c>
      <c r="D17" s="32">
        <f t="shared" si="8"/>
        <v>31634</v>
      </c>
      <c r="E17" s="3">
        <v>357</v>
      </c>
      <c r="F17" s="3">
        <v>376</v>
      </c>
      <c r="G17" s="32">
        <f t="shared" si="9"/>
        <v>32367</v>
      </c>
      <c r="H17" s="3">
        <v>30526</v>
      </c>
      <c r="I17" s="3">
        <v>1841</v>
      </c>
      <c r="J17" s="3">
        <v>27714</v>
      </c>
      <c r="K17" s="3">
        <f t="shared" si="10"/>
        <v>4653</v>
      </c>
      <c r="L17" s="74">
        <f t="shared" si="11"/>
        <v>0.1678934834379735</v>
      </c>
      <c r="M17" s="39"/>
      <c r="N17" s="2"/>
      <c r="Q17"/>
    </row>
    <row r="18" spans="1:17">
      <c r="A18" s="89">
        <v>45387</v>
      </c>
      <c r="B18" s="3">
        <v>20670</v>
      </c>
      <c r="C18" s="3">
        <v>10974</v>
      </c>
      <c r="D18" s="32">
        <f t="shared" ref="D18:D21" si="12">+B18+C18</f>
        <v>31644</v>
      </c>
      <c r="E18" s="3">
        <v>363</v>
      </c>
      <c r="F18" s="3">
        <v>380</v>
      </c>
      <c r="G18" s="32">
        <f t="shared" ref="G18:G21" si="13">+D18+E18+F18</f>
        <v>32387</v>
      </c>
      <c r="H18" s="3">
        <v>30529</v>
      </c>
      <c r="I18" s="3">
        <v>1858</v>
      </c>
      <c r="J18" s="3">
        <v>27714</v>
      </c>
      <c r="K18" s="3">
        <f t="shared" ref="K18:K21" si="14">+G18-J18</f>
        <v>4673</v>
      </c>
      <c r="L18" s="74">
        <f t="shared" ref="L18:L21" si="15">+((G18/J18)-1)</f>
        <v>0.16861514036227176</v>
      </c>
      <c r="M18" s="39"/>
      <c r="N18" s="2"/>
      <c r="Q18"/>
    </row>
    <row r="19" spans="1:17">
      <c r="A19" s="89">
        <v>45394</v>
      </c>
      <c r="B19" s="3">
        <v>20805</v>
      </c>
      <c r="C19" s="3">
        <v>11030</v>
      </c>
      <c r="D19" s="32">
        <f t="shared" si="12"/>
        <v>31835</v>
      </c>
      <c r="E19" s="3">
        <v>388</v>
      </c>
      <c r="F19" s="3">
        <v>350</v>
      </c>
      <c r="G19" s="32">
        <f t="shared" si="13"/>
        <v>32573</v>
      </c>
      <c r="H19" s="3">
        <v>30698</v>
      </c>
      <c r="I19" s="3">
        <v>1875</v>
      </c>
      <c r="J19" s="3">
        <v>27714</v>
      </c>
      <c r="K19" s="3">
        <f t="shared" si="14"/>
        <v>4859</v>
      </c>
      <c r="L19" s="74">
        <f t="shared" si="15"/>
        <v>0.17532654975824502</v>
      </c>
      <c r="M19" s="39"/>
      <c r="N19" s="2"/>
      <c r="Q19"/>
    </row>
    <row r="20" spans="1:17">
      <c r="A20" s="89">
        <v>45401</v>
      </c>
      <c r="B20" s="3">
        <v>20752</v>
      </c>
      <c r="C20" s="3">
        <v>11145</v>
      </c>
      <c r="D20" s="32">
        <f t="shared" si="12"/>
        <v>31897</v>
      </c>
      <c r="E20" s="3">
        <v>367</v>
      </c>
      <c r="F20" s="3">
        <v>350</v>
      </c>
      <c r="G20" s="32">
        <f t="shared" si="13"/>
        <v>32614</v>
      </c>
      <c r="H20" s="3">
        <v>30739</v>
      </c>
      <c r="I20" s="3">
        <v>1875</v>
      </c>
      <c r="J20" s="3">
        <v>27714</v>
      </c>
      <c r="K20" s="3">
        <f t="shared" si="14"/>
        <v>4900</v>
      </c>
      <c r="L20" s="74">
        <f t="shared" si="15"/>
        <v>0.17680594645305625</v>
      </c>
      <c r="M20" s="39"/>
      <c r="N20" s="2"/>
      <c r="Q20"/>
    </row>
    <row r="21" spans="1:17">
      <c r="A21" s="89">
        <v>45408</v>
      </c>
      <c r="B21" s="3">
        <v>20805</v>
      </c>
      <c r="C21" s="3">
        <v>11237</v>
      </c>
      <c r="D21" s="32">
        <f t="shared" si="12"/>
        <v>32042</v>
      </c>
      <c r="E21" s="3">
        <v>342</v>
      </c>
      <c r="F21" s="3">
        <v>403</v>
      </c>
      <c r="G21" s="32">
        <f t="shared" si="13"/>
        <v>32787</v>
      </c>
      <c r="H21" s="3">
        <v>30899</v>
      </c>
      <c r="I21" s="3">
        <v>1888</v>
      </c>
      <c r="J21" s="3">
        <v>27714</v>
      </c>
      <c r="K21" s="3">
        <f t="shared" si="14"/>
        <v>5073</v>
      </c>
      <c r="L21" s="74">
        <f t="shared" si="15"/>
        <v>0.18304827884823549</v>
      </c>
      <c r="M21" s="39"/>
      <c r="N21" s="2"/>
      <c r="Q21"/>
    </row>
    <row r="22" spans="1:17">
      <c r="A22" s="89">
        <v>45415</v>
      </c>
      <c r="B22" s="3">
        <v>20790</v>
      </c>
      <c r="C22" s="3">
        <v>11168</v>
      </c>
      <c r="D22" s="32">
        <f t="shared" ref="D22:D26" si="16">+B22+C22</f>
        <v>31958</v>
      </c>
      <c r="E22" s="3">
        <v>348</v>
      </c>
      <c r="F22" s="3">
        <v>337</v>
      </c>
      <c r="G22" s="32">
        <f t="shared" ref="G22:G26" si="17">+D22+E22+F22</f>
        <v>32643</v>
      </c>
      <c r="H22" s="3">
        <v>30759</v>
      </c>
      <c r="I22" s="3">
        <v>1884</v>
      </c>
      <c r="J22" s="3">
        <v>27714</v>
      </c>
      <c r="K22" s="3">
        <f t="shared" ref="K22:K26" si="18">+G22-J22</f>
        <v>4929</v>
      </c>
      <c r="L22" s="74">
        <f t="shared" ref="L22:L26" si="19">+((G22/J22)-1)</f>
        <v>0.17785234899328861</v>
      </c>
      <c r="M22" s="39"/>
      <c r="N22" s="2"/>
      <c r="Q22"/>
    </row>
    <row r="23" spans="1:17">
      <c r="A23" s="89">
        <v>45422</v>
      </c>
      <c r="B23" s="3">
        <v>20816</v>
      </c>
      <c r="C23" s="3">
        <v>11255</v>
      </c>
      <c r="D23" s="32">
        <f t="shared" si="16"/>
        <v>32071</v>
      </c>
      <c r="E23" s="3">
        <v>352</v>
      </c>
      <c r="F23" s="3">
        <v>358</v>
      </c>
      <c r="G23" s="32">
        <f t="shared" si="17"/>
        <v>32781</v>
      </c>
      <c r="H23" s="3">
        <v>30890</v>
      </c>
      <c r="I23" s="3">
        <v>1891</v>
      </c>
      <c r="J23" s="3">
        <v>27714</v>
      </c>
      <c r="K23" s="3">
        <f t="shared" si="18"/>
        <v>5067</v>
      </c>
      <c r="L23" s="74">
        <f t="shared" si="19"/>
        <v>0.18283178177094617</v>
      </c>
      <c r="M23" s="39"/>
      <c r="N23" s="2"/>
      <c r="Q23"/>
    </row>
    <row r="24" spans="1:17">
      <c r="A24" s="89">
        <v>45429</v>
      </c>
      <c r="B24" s="3">
        <v>20707</v>
      </c>
      <c r="C24" s="3">
        <v>11429</v>
      </c>
      <c r="D24" s="32">
        <f t="shared" si="16"/>
        <v>32136</v>
      </c>
      <c r="E24" s="3">
        <v>372</v>
      </c>
      <c r="F24" s="3">
        <v>345</v>
      </c>
      <c r="G24" s="32">
        <f t="shared" si="17"/>
        <v>32853</v>
      </c>
      <c r="H24" s="3">
        <v>30958</v>
      </c>
      <c r="I24" s="3">
        <v>1895</v>
      </c>
      <c r="J24" s="3">
        <v>27714</v>
      </c>
      <c r="K24" s="3">
        <f t="shared" si="18"/>
        <v>5139</v>
      </c>
      <c r="L24" s="74">
        <f t="shared" si="19"/>
        <v>0.18542974669841961</v>
      </c>
      <c r="M24" s="39"/>
      <c r="N24" s="2"/>
      <c r="Q24"/>
    </row>
    <row r="25" spans="1:17">
      <c r="A25" s="89">
        <v>45436</v>
      </c>
      <c r="B25" s="3">
        <v>20699</v>
      </c>
      <c r="C25" s="3">
        <v>11399</v>
      </c>
      <c r="D25" s="32">
        <f t="shared" si="16"/>
        <v>32098</v>
      </c>
      <c r="E25" s="3">
        <v>387</v>
      </c>
      <c r="F25" s="3">
        <v>307</v>
      </c>
      <c r="G25" s="32">
        <f t="shared" si="17"/>
        <v>32792</v>
      </c>
      <c r="H25" s="3">
        <v>30905</v>
      </c>
      <c r="I25" s="3">
        <v>1887</v>
      </c>
      <c r="J25" s="3">
        <v>27714</v>
      </c>
      <c r="K25" s="3">
        <f t="shared" si="18"/>
        <v>5078</v>
      </c>
      <c r="L25" s="74">
        <f t="shared" si="19"/>
        <v>0.18322869307931011</v>
      </c>
      <c r="M25" s="39"/>
      <c r="N25" s="2"/>
      <c r="Q25"/>
    </row>
    <row r="26" spans="1:17">
      <c r="A26" s="89">
        <v>45443</v>
      </c>
      <c r="B26" s="3">
        <v>20565</v>
      </c>
      <c r="C26" s="3">
        <v>11620</v>
      </c>
      <c r="D26" s="32">
        <f t="shared" si="16"/>
        <v>32185</v>
      </c>
      <c r="E26" s="3">
        <v>420</v>
      </c>
      <c r="F26" s="3">
        <v>335</v>
      </c>
      <c r="G26" s="32">
        <f t="shared" si="17"/>
        <v>32940</v>
      </c>
      <c r="H26" s="3">
        <v>31035</v>
      </c>
      <c r="I26" s="3">
        <v>1905</v>
      </c>
      <c r="J26" s="3">
        <v>27714</v>
      </c>
      <c r="K26" s="3">
        <f t="shared" si="18"/>
        <v>5226</v>
      </c>
      <c r="L26" s="74">
        <f t="shared" si="19"/>
        <v>0.18856895431911669</v>
      </c>
      <c r="M26" s="39"/>
      <c r="N26" s="2"/>
      <c r="Q26"/>
    </row>
    <row r="27" spans="1:17">
      <c r="A27" s="89">
        <v>45450</v>
      </c>
      <c r="B27" s="3">
        <v>20561</v>
      </c>
      <c r="C27" s="3">
        <v>11718</v>
      </c>
      <c r="D27" s="32">
        <f t="shared" ref="D27:D30" si="20">+B27+C27</f>
        <v>32279</v>
      </c>
      <c r="E27" s="3">
        <v>411</v>
      </c>
      <c r="F27" s="3">
        <v>336</v>
      </c>
      <c r="G27" s="32">
        <f t="shared" ref="G27:G30" si="21">+D27+E27+F27</f>
        <v>33026</v>
      </c>
      <c r="H27" s="3">
        <v>31099</v>
      </c>
      <c r="I27" s="3">
        <v>1927</v>
      </c>
      <c r="J27" s="3">
        <v>27714</v>
      </c>
      <c r="K27" s="3">
        <f t="shared" ref="K27:K30" si="22">+G27-J27</f>
        <v>5312</v>
      </c>
      <c r="L27" s="74">
        <f t="shared" ref="L27:L30" si="23">+((G27/J27)-1)</f>
        <v>0.19167207909359885</v>
      </c>
      <c r="M27" s="39"/>
      <c r="N27" s="2"/>
      <c r="Q27"/>
    </row>
    <row r="28" spans="1:17">
      <c r="A28" s="89">
        <v>45457</v>
      </c>
      <c r="B28" s="3">
        <v>20553</v>
      </c>
      <c r="C28" s="3">
        <v>11799</v>
      </c>
      <c r="D28" s="32">
        <f t="shared" si="20"/>
        <v>32352</v>
      </c>
      <c r="E28" s="3">
        <v>428</v>
      </c>
      <c r="F28" s="3">
        <v>397</v>
      </c>
      <c r="G28" s="32">
        <f t="shared" si="21"/>
        <v>33177</v>
      </c>
      <c r="H28" s="3">
        <v>31227</v>
      </c>
      <c r="I28" s="3">
        <v>1950</v>
      </c>
      <c r="J28" s="3">
        <v>27714</v>
      </c>
      <c r="K28" s="3">
        <f t="shared" si="22"/>
        <v>5463</v>
      </c>
      <c r="L28" s="74">
        <f t="shared" si="23"/>
        <v>0.1971205888720502</v>
      </c>
      <c r="M28" s="39"/>
      <c r="N28" s="2"/>
      <c r="Q28"/>
    </row>
    <row r="29" spans="1:17">
      <c r="A29" s="89">
        <v>45464</v>
      </c>
      <c r="B29" s="3">
        <v>20534</v>
      </c>
      <c r="C29" s="3">
        <v>11798</v>
      </c>
      <c r="D29" s="32">
        <f t="shared" si="20"/>
        <v>32332</v>
      </c>
      <c r="E29" s="3">
        <v>429</v>
      </c>
      <c r="F29" s="3">
        <v>403</v>
      </c>
      <c r="G29" s="32">
        <f t="shared" si="21"/>
        <v>33164</v>
      </c>
      <c r="H29" s="3">
        <v>31209</v>
      </c>
      <c r="I29" s="3">
        <v>1955</v>
      </c>
      <c r="J29" s="3">
        <v>27714</v>
      </c>
      <c r="K29" s="3">
        <f t="shared" si="22"/>
        <v>5450</v>
      </c>
      <c r="L29" s="74">
        <f t="shared" si="23"/>
        <v>0.1966515118712564</v>
      </c>
      <c r="M29" s="39"/>
      <c r="N29" s="2"/>
      <c r="Q29"/>
    </row>
    <row r="30" spans="1:17">
      <c r="A30" s="89">
        <v>45471</v>
      </c>
      <c r="B30" s="3">
        <v>20515</v>
      </c>
      <c r="C30" s="3">
        <v>11755</v>
      </c>
      <c r="D30" s="32">
        <f t="shared" si="20"/>
        <v>32270</v>
      </c>
      <c r="E30" s="3">
        <v>407</v>
      </c>
      <c r="F30" s="3">
        <v>428</v>
      </c>
      <c r="G30" s="32">
        <f t="shared" si="21"/>
        <v>33105</v>
      </c>
      <c r="H30" s="3">
        <v>31141</v>
      </c>
      <c r="I30" s="3">
        <v>1964</v>
      </c>
      <c r="J30" s="3">
        <v>27714</v>
      </c>
      <c r="K30" s="3">
        <f t="shared" si="22"/>
        <v>5391</v>
      </c>
      <c r="L30" s="74">
        <f t="shared" si="23"/>
        <v>0.19452262394457676</v>
      </c>
      <c r="M30" s="39"/>
      <c r="N30" s="2"/>
      <c r="Q30"/>
    </row>
    <row r="31" spans="1:17">
      <c r="A31" s="89">
        <v>45478</v>
      </c>
      <c r="B31" s="3">
        <v>20546</v>
      </c>
      <c r="C31" s="3">
        <v>11710</v>
      </c>
      <c r="D31" s="32">
        <f t="shared" ref="D31:D34" si="24">+B31+C31</f>
        <v>32256</v>
      </c>
      <c r="E31" s="3">
        <v>413</v>
      </c>
      <c r="F31" s="3">
        <v>441</v>
      </c>
      <c r="G31" s="32">
        <f t="shared" ref="G31:G34" si="25">+D31+E31+F31</f>
        <v>33110</v>
      </c>
      <c r="H31" s="3">
        <v>31131</v>
      </c>
      <c r="I31" s="3">
        <v>1979</v>
      </c>
      <c r="J31" s="3">
        <v>27714</v>
      </c>
      <c r="K31" s="3">
        <f t="shared" ref="K31:K34" si="26">+G31-J31</f>
        <v>5396</v>
      </c>
      <c r="L31" s="74">
        <f t="shared" ref="L31:L34" si="27">+((G31/J31)-1)</f>
        <v>0.19470303817565138</v>
      </c>
      <c r="M31" s="39"/>
      <c r="N31" s="2"/>
      <c r="Q31"/>
    </row>
    <row r="32" spans="1:17">
      <c r="A32" s="89">
        <v>45485</v>
      </c>
      <c r="B32" s="3">
        <v>20479</v>
      </c>
      <c r="C32" s="3">
        <v>11834</v>
      </c>
      <c r="D32" s="32">
        <f t="shared" si="24"/>
        <v>32313</v>
      </c>
      <c r="E32" s="3">
        <v>379</v>
      </c>
      <c r="F32" s="3">
        <v>435</v>
      </c>
      <c r="G32" s="32">
        <f t="shared" si="25"/>
        <v>33127</v>
      </c>
      <c r="H32" s="3">
        <v>31161</v>
      </c>
      <c r="I32" s="3">
        <v>1966</v>
      </c>
      <c r="J32" s="3">
        <v>27714</v>
      </c>
      <c r="K32" s="3">
        <f t="shared" si="26"/>
        <v>5413</v>
      </c>
      <c r="L32" s="74">
        <f t="shared" si="27"/>
        <v>0.19531644656130465</v>
      </c>
      <c r="M32" s="39"/>
      <c r="N32" s="2"/>
      <c r="Q32"/>
    </row>
    <row r="33" spans="1:17">
      <c r="A33" s="89">
        <v>45492</v>
      </c>
      <c r="B33" s="3">
        <v>20404</v>
      </c>
      <c r="C33" s="3">
        <v>11933</v>
      </c>
      <c r="D33" s="32">
        <f t="shared" si="24"/>
        <v>32337</v>
      </c>
      <c r="E33" s="3">
        <v>365</v>
      </c>
      <c r="F33" s="3">
        <v>440</v>
      </c>
      <c r="G33" s="32">
        <f t="shared" si="25"/>
        <v>33142</v>
      </c>
      <c r="H33" s="3">
        <v>31167</v>
      </c>
      <c r="I33" s="3">
        <v>1975</v>
      </c>
      <c r="J33" s="3">
        <v>27714</v>
      </c>
      <c r="K33" s="3">
        <f t="shared" si="26"/>
        <v>5428</v>
      </c>
      <c r="L33" s="74">
        <f t="shared" si="27"/>
        <v>0.19585768925452829</v>
      </c>
      <c r="M33" s="39"/>
      <c r="N33" s="2"/>
      <c r="Q33"/>
    </row>
    <row r="34" spans="1:17">
      <c r="A34" s="89">
        <v>45499</v>
      </c>
      <c r="B34" s="3">
        <v>20420</v>
      </c>
      <c r="C34" s="3">
        <v>11971</v>
      </c>
      <c r="D34" s="32">
        <f t="shared" si="24"/>
        <v>32391</v>
      </c>
      <c r="E34" s="3">
        <v>365</v>
      </c>
      <c r="F34" s="3">
        <v>410</v>
      </c>
      <c r="G34" s="32">
        <f t="shared" si="25"/>
        <v>33166</v>
      </c>
      <c r="H34" s="3">
        <v>31170</v>
      </c>
      <c r="I34" s="3">
        <v>1996</v>
      </c>
      <c r="J34" s="3">
        <v>27714</v>
      </c>
      <c r="K34" s="3">
        <f t="shared" si="26"/>
        <v>5452</v>
      </c>
      <c r="L34" s="74">
        <f t="shared" si="27"/>
        <v>0.19672367756368625</v>
      </c>
      <c r="M34" s="39"/>
      <c r="N34" s="2"/>
      <c r="Q34"/>
    </row>
    <row r="35" spans="1:17">
      <c r="A35" s="89">
        <v>45506</v>
      </c>
      <c r="B35" s="3">
        <v>20611</v>
      </c>
      <c r="C35" s="3">
        <v>11818</v>
      </c>
      <c r="D35" s="32">
        <f t="shared" ref="D35:D39" si="28">+B35+C35</f>
        <v>32429</v>
      </c>
      <c r="E35" s="3">
        <v>384</v>
      </c>
      <c r="F35" s="3">
        <v>389</v>
      </c>
      <c r="G35" s="32">
        <f t="shared" ref="G35:G39" si="29">+D35+E35+F35</f>
        <v>33202</v>
      </c>
      <c r="H35" s="3">
        <v>31206</v>
      </c>
      <c r="I35" s="3">
        <v>1996</v>
      </c>
      <c r="J35" s="3">
        <v>27714</v>
      </c>
      <c r="K35" s="3">
        <f t="shared" ref="K35:K39" si="30">+G35-J35</f>
        <v>5488</v>
      </c>
      <c r="L35" s="74">
        <f t="shared" ref="L35:L39" si="31">+((G35/J35)-1)</f>
        <v>0.19802266002742286</v>
      </c>
      <c r="M35" s="39"/>
      <c r="N35" s="2"/>
      <c r="Q35"/>
    </row>
    <row r="36" spans="1:17">
      <c r="A36" s="89">
        <v>45513</v>
      </c>
      <c r="B36" s="3">
        <v>20623</v>
      </c>
      <c r="C36" s="3">
        <v>11855</v>
      </c>
      <c r="D36" s="32">
        <f t="shared" si="28"/>
        <v>32478</v>
      </c>
      <c r="E36" s="3">
        <v>354</v>
      </c>
      <c r="F36" s="3">
        <v>371</v>
      </c>
      <c r="G36" s="32">
        <f t="shared" si="29"/>
        <v>33203</v>
      </c>
      <c r="H36" s="3">
        <v>31197</v>
      </c>
      <c r="I36" s="3">
        <v>2006</v>
      </c>
      <c r="J36" s="3">
        <v>27714</v>
      </c>
      <c r="K36" s="3">
        <f t="shared" si="30"/>
        <v>5489</v>
      </c>
      <c r="L36" s="74">
        <f t="shared" si="31"/>
        <v>0.19805874287363778</v>
      </c>
      <c r="M36" s="39"/>
      <c r="N36" s="2"/>
      <c r="Q36"/>
    </row>
    <row r="37" spans="1:17">
      <c r="A37" s="89">
        <v>45520</v>
      </c>
      <c r="B37" s="3">
        <v>20598</v>
      </c>
      <c r="C37" s="3">
        <v>11969</v>
      </c>
      <c r="D37" s="32">
        <f t="shared" si="28"/>
        <v>32567</v>
      </c>
      <c r="E37" s="3">
        <v>356</v>
      </c>
      <c r="F37" s="3">
        <v>363</v>
      </c>
      <c r="G37" s="32">
        <f t="shared" si="29"/>
        <v>33286</v>
      </c>
      <c r="H37" s="3">
        <v>31270</v>
      </c>
      <c r="I37" s="3">
        <v>2016</v>
      </c>
      <c r="J37" s="3">
        <v>27714</v>
      </c>
      <c r="K37" s="3">
        <f t="shared" si="30"/>
        <v>5572</v>
      </c>
      <c r="L37" s="74">
        <f t="shared" si="31"/>
        <v>0.20105361910947539</v>
      </c>
      <c r="M37" s="39"/>
      <c r="N37" s="2"/>
      <c r="Q37"/>
    </row>
    <row r="38" spans="1:17">
      <c r="A38" s="89">
        <v>45527</v>
      </c>
      <c r="B38" s="3">
        <v>20526</v>
      </c>
      <c r="C38" s="3">
        <v>12072</v>
      </c>
      <c r="D38" s="32">
        <f t="shared" si="28"/>
        <v>32598</v>
      </c>
      <c r="E38" s="3">
        <v>409</v>
      </c>
      <c r="F38" s="3">
        <v>362</v>
      </c>
      <c r="G38" s="32">
        <f t="shared" si="29"/>
        <v>33369</v>
      </c>
      <c r="H38" s="3">
        <v>31330</v>
      </c>
      <c r="I38" s="3">
        <v>2039</v>
      </c>
      <c r="J38" s="3">
        <v>27714</v>
      </c>
      <c r="K38" s="3">
        <f t="shared" si="30"/>
        <v>5655</v>
      </c>
      <c r="L38" s="74">
        <f t="shared" si="31"/>
        <v>0.20404849534531277</v>
      </c>
      <c r="M38" s="39"/>
      <c r="N38" s="2"/>
      <c r="Q38"/>
    </row>
    <row r="39" spans="1:17">
      <c r="A39" s="89">
        <v>45534</v>
      </c>
      <c r="B39" s="3">
        <v>20496</v>
      </c>
      <c r="C39" s="3">
        <v>12227</v>
      </c>
      <c r="D39" s="32">
        <f t="shared" si="28"/>
        <v>32723</v>
      </c>
      <c r="E39" s="3">
        <v>393</v>
      </c>
      <c r="F39" s="3">
        <v>356</v>
      </c>
      <c r="G39" s="32">
        <f t="shared" si="29"/>
        <v>33472</v>
      </c>
      <c r="H39" s="3">
        <v>31417</v>
      </c>
      <c r="I39" s="3">
        <v>2055</v>
      </c>
      <c r="J39" s="3">
        <v>27714</v>
      </c>
      <c r="K39" s="3">
        <f t="shared" si="30"/>
        <v>5758</v>
      </c>
      <c r="L39" s="74">
        <f t="shared" si="31"/>
        <v>0.20776502850544842</v>
      </c>
      <c r="M39" s="39"/>
      <c r="N39" s="2"/>
      <c r="Q39"/>
    </row>
    <row r="40" spans="1:17">
      <c r="A40" s="89">
        <v>45541</v>
      </c>
      <c r="B40" s="3">
        <v>20493</v>
      </c>
      <c r="C40" s="3">
        <v>12332</v>
      </c>
      <c r="D40" s="32">
        <f t="shared" ref="D40:D43" si="32">+B40+C40</f>
        <v>32825</v>
      </c>
      <c r="E40" s="3">
        <v>414</v>
      </c>
      <c r="F40" s="3">
        <v>347</v>
      </c>
      <c r="G40" s="32">
        <f t="shared" ref="G40:G43" si="33">+D40+E40+F40</f>
        <v>33586</v>
      </c>
      <c r="H40" s="3">
        <v>31522</v>
      </c>
      <c r="I40" s="3">
        <v>2064</v>
      </c>
      <c r="J40" s="3">
        <v>27714</v>
      </c>
      <c r="K40" s="3">
        <f t="shared" ref="K40:K43" si="34">+G40-J40</f>
        <v>5872</v>
      </c>
      <c r="L40" s="74">
        <f t="shared" ref="L40:L43" si="35">+((G40/J40)-1)</f>
        <v>0.21187847297394824</v>
      </c>
      <c r="M40" s="39"/>
      <c r="N40" s="2"/>
      <c r="Q40"/>
    </row>
    <row r="41" spans="1:17">
      <c r="A41" s="89">
        <v>45548</v>
      </c>
      <c r="B41" s="3">
        <v>20467</v>
      </c>
      <c r="C41" s="3">
        <v>12376</v>
      </c>
      <c r="D41" s="32">
        <f t="shared" si="32"/>
        <v>32843</v>
      </c>
      <c r="E41" s="3">
        <v>412</v>
      </c>
      <c r="F41" s="3">
        <v>360</v>
      </c>
      <c r="G41" s="32">
        <f t="shared" si="33"/>
        <v>33615</v>
      </c>
      <c r="H41" s="3">
        <v>31558</v>
      </c>
      <c r="I41" s="3">
        <v>2057</v>
      </c>
      <c r="J41" s="3">
        <v>27714</v>
      </c>
      <c r="K41" s="3">
        <f t="shared" si="34"/>
        <v>5901</v>
      </c>
      <c r="L41" s="74">
        <f t="shared" si="35"/>
        <v>0.2129248755141806</v>
      </c>
      <c r="M41" s="39"/>
      <c r="N41" s="2"/>
      <c r="Q41"/>
    </row>
    <row r="42" spans="1:17">
      <c r="A42" s="89">
        <v>45555</v>
      </c>
      <c r="B42" s="3">
        <v>20404</v>
      </c>
      <c r="C42" s="3">
        <v>12456</v>
      </c>
      <c r="D42" s="32">
        <f t="shared" si="32"/>
        <v>32860</v>
      </c>
      <c r="E42" s="3">
        <v>395</v>
      </c>
      <c r="F42" s="3">
        <v>383</v>
      </c>
      <c r="G42" s="32">
        <f t="shared" si="33"/>
        <v>33638</v>
      </c>
      <c r="H42" s="3">
        <v>31572</v>
      </c>
      <c r="I42" s="3">
        <v>2066</v>
      </c>
      <c r="J42" s="3">
        <v>27714</v>
      </c>
      <c r="K42" s="3">
        <f t="shared" si="34"/>
        <v>5924</v>
      </c>
      <c r="L42" s="74">
        <f t="shared" si="35"/>
        <v>0.21375478097712342</v>
      </c>
      <c r="M42" s="39"/>
      <c r="N42" s="2"/>
      <c r="Q42"/>
    </row>
    <row r="43" spans="1:17">
      <c r="A43" s="89">
        <v>45562</v>
      </c>
      <c r="B43" s="3">
        <v>20455</v>
      </c>
      <c r="C43" s="3">
        <v>12436</v>
      </c>
      <c r="D43" s="32">
        <f t="shared" si="32"/>
        <v>32891</v>
      </c>
      <c r="E43" s="3">
        <v>398</v>
      </c>
      <c r="F43" s="3">
        <v>380</v>
      </c>
      <c r="G43" s="32">
        <f t="shared" si="33"/>
        <v>33669</v>
      </c>
      <c r="H43" s="3">
        <v>31592</v>
      </c>
      <c r="I43" s="3">
        <v>2077</v>
      </c>
      <c r="J43" s="3">
        <v>27714</v>
      </c>
      <c r="K43" s="3">
        <f t="shared" si="34"/>
        <v>5955</v>
      </c>
      <c r="L43" s="74">
        <f t="shared" si="35"/>
        <v>0.21487334920978562</v>
      </c>
      <c r="M43" s="39"/>
      <c r="N43" s="2"/>
      <c r="Q43"/>
    </row>
    <row r="44" spans="1:17" ht="30">
      <c r="A44" s="64" t="s">
        <v>57</v>
      </c>
      <c r="B44" s="65">
        <f>SUBTOTAL(101,Tabla24[ PPL SENTENCIADOS 
(a)])</f>
        <v>20379.461538461539</v>
      </c>
      <c r="C44" s="65">
        <f>SUBTOTAL(101,Tabla24[ PPL PROCESADOS
(b)])</f>
        <v>11588.358974358975</v>
      </c>
      <c r="D44" s="72">
        <f>SUBTOTAL(101,Tabla24[] Tabla24[] Tabla24[ PPL POR DELITOS
(c)=a+b]  )</f>
        <v>31967.820512820512</v>
      </c>
      <c r="E44" s="72">
        <f>SUBTOTAL(101,Tabla24[PPL CONTRAVENTORES
(d)])</f>
        <v>367.69230769230768</v>
      </c>
      <c r="F44" s="72">
        <f>SUBTOTAL(101,Tabla24[PPL APREMIO
(e)])</f>
        <v>355.25641025641028</v>
      </c>
      <c r="G44" s="72">
        <f>SUBTOTAL(101,Tabla24[TOTAL PPL
(f)=c+d+e])</f>
        <v>32690.76923076923</v>
      </c>
      <c r="H44" s="65">
        <f>SUBTOTAL(101,Tabla24[PPL HOMBRES])</f>
        <v>30783.461538461539</v>
      </c>
      <c r="I44" s="65">
        <f>SUBTOTAL(101,Tabla24[PPL MUJERES])</f>
        <v>1907.3076923076924</v>
      </c>
      <c r="J44" s="65">
        <f>+J43</f>
        <v>27714</v>
      </c>
      <c r="K44" s="65">
        <f>+Tabla24[[#Totals],[TOTAL PPL
(f)=c+d+e]]-Tabla24[[#Totals],[ CAPACIDAD INSTALADA EFECTIVA
(g)]]</f>
        <v>4976.7692307692305</v>
      </c>
      <c r="L44" s="73">
        <f>+((G44/J44)-1)</f>
        <v>0.17957599880093933</v>
      </c>
      <c r="M44" s="66"/>
      <c r="N44" s="2"/>
      <c r="Q44"/>
    </row>
    <row r="45" spans="1:17" ht="15" customHeight="1">
      <c r="A45" s="5"/>
      <c r="B45" s="6"/>
      <c r="C45" s="6"/>
      <c r="E45" s="6"/>
      <c r="F45" s="6"/>
      <c r="G45" s="6"/>
      <c r="H45" s="6"/>
      <c r="I45" s="6"/>
      <c r="J45" s="6"/>
      <c r="K45" s="6"/>
      <c r="L45" s="33"/>
      <c r="M45" s="21"/>
      <c r="N45" s="26"/>
      <c r="O45" s="26"/>
    </row>
    <row r="46" spans="1:17" ht="15" customHeight="1">
      <c r="A46" s="7" t="s">
        <v>115</v>
      </c>
      <c r="B46" s="22"/>
      <c r="C46" s="22"/>
      <c r="D46" s="22"/>
      <c r="E46" s="22"/>
      <c r="F46" s="22"/>
      <c r="G46" s="22"/>
      <c r="H46" s="22"/>
      <c r="I46" s="22"/>
      <c r="J46" s="5"/>
      <c r="K46" s="5"/>
      <c r="L46" s="5"/>
      <c r="M46" s="5"/>
      <c r="O46"/>
      <c r="P46"/>
    </row>
    <row r="47" spans="1:17" ht="15" customHeight="1">
      <c r="A47" s="1" t="s">
        <v>116</v>
      </c>
      <c r="B47" s="23"/>
      <c r="C47" s="23"/>
      <c r="D47" s="5"/>
      <c r="E47" s="5"/>
      <c r="F47" s="5"/>
      <c r="G47" s="6"/>
      <c r="H47" s="5"/>
      <c r="I47" s="5"/>
      <c r="J47" s="6"/>
      <c r="K47" s="5"/>
      <c r="L47" s="5"/>
      <c r="M47" s="6"/>
      <c r="O47" s="8"/>
      <c r="P47"/>
    </row>
    <row r="48" spans="1:17" ht="30" customHeight="1">
      <c r="A48" s="100" t="s">
        <v>133</v>
      </c>
      <c r="B48" s="100"/>
      <c r="C48" s="100"/>
      <c r="D48" s="100"/>
      <c r="E48" s="100"/>
      <c r="F48" s="100"/>
      <c r="G48" s="100"/>
      <c r="H48" s="100"/>
      <c r="I48" s="24"/>
      <c r="O48" s="8"/>
      <c r="P48"/>
    </row>
    <row r="49" spans="1:16" ht="15" customHeight="1">
      <c r="A49" s="97" t="s">
        <v>136</v>
      </c>
      <c r="B49" s="97"/>
      <c r="C49" s="97"/>
      <c r="D49" s="97"/>
      <c r="E49" s="97"/>
      <c r="F49" s="97"/>
      <c r="G49" s="97"/>
      <c r="H49" s="97"/>
      <c r="I49" s="97"/>
      <c r="J49" s="97"/>
      <c r="O49" s="8"/>
      <c r="P49"/>
    </row>
    <row r="50" spans="1:16">
      <c r="A50" s="1" t="s">
        <v>50</v>
      </c>
      <c r="O50" s="8"/>
      <c r="P50"/>
    </row>
    <row r="51" spans="1:16">
      <c r="G51" s="24"/>
      <c r="O51" s="8"/>
      <c r="P51"/>
    </row>
    <row r="52" spans="1:16">
      <c r="B52" s="24"/>
      <c r="C52" s="24"/>
      <c r="O52" s="8"/>
      <c r="P52"/>
    </row>
    <row r="53" spans="1:16" ht="39.950000000000003" customHeight="1">
      <c r="A53" s="101" t="s">
        <v>135</v>
      </c>
      <c r="B53" s="101"/>
      <c r="C53" s="101"/>
      <c r="D53" s="101"/>
      <c r="E53" s="101"/>
      <c r="F53" s="101"/>
      <c r="G53" s="101"/>
      <c r="H53" s="101"/>
      <c r="I53" s="101"/>
      <c r="J53" s="101"/>
      <c r="K53" s="101"/>
      <c r="L53" s="101"/>
      <c r="M53" s="101"/>
      <c r="O53" s="8"/>
      <c r="P53"/>
    </row>
    <row r="54" spans="1:16" ht="45">
      <c r="A54" s="18" t="s">
        <v>41</v>
      </c>
      <c r="B54" s="14" t="s">
        <v>42</v>
      </c>
      <c r="C54" s="14" t="s">
        <v>43</v>
      </c>
      <c r="D54" s="14" t="s">
        <v>44</v>
      </c>
      <c r="E54" s="14" t="s">
        <v>45</v>
      </c>
      <c r="F54" s="14" t="s">
        <v>47</v>
      </c>
      <c r="G54" s="14" t="s">
        <v>53</v>
      </c>
      <c r="H54" s="14" t="s">
        <v>54</v>
      </c>
      <c r="I54" s="14" t="s">
        <v>55</v>
      </c>
      <c r="J54" s="14" t="s">
        <v>48</v>
      </c>
      <c r="K54" s="14" t="s">
        <v>49</v>
      </c>
      <c r="L54" s="14" t="s">
        <v>51</v>
      </c>
      <c r="M54" s="19" t="s">
        <v>56</v>
      </c>
      <c r="O54" s="8"/>
      <c r="P54"/>
    </row>
    <row r="55" spans="1:16">
      <c r="A55" s="67" t="s">
        <v>52</v>
      </c>
      <c r="B55" s="31">
        <f t="shared" ref="B55:I55" si="36">AVERAGE(B5:B8)</f>
        <v>19139.75</v>
      </c>
      <c r="C55" s="31">
        <f t="shared" si="36"/>
        <v>11424</v>
      </c>
      <c r="D55" s="32">
        <f t="shared" si="36"/>
        <v>30563.75</v>
      </c>
      <c r="E55" s="31">
        <f t="shared" si="36"/>
        <v>290.5</v>
      </c>
      <c r="F55" s="31">
        <f t="shared" si="36"/>
        <v>290.5</v>
      </c>
      <c r="G55" s="32">
        <f t="shared" si="36"/>
        <v>31144.75</v>
      </c>
      <c r="H55" s="31">
        <f t="shared" si="36"/>
        <v>29419</v>
      </c>
      <c r="I55" s="31">
        <f t="shared" si="36"/>
        <v>1725.75</v>
      </c>
      <c r="J55" s="31">
        <f>+J8</f>
        <v>27556</v>
      </c>
      <c r="K55" s="3">
        <f>+G55-J55</f>
        <v>3588.75</v>
      </c>
      <c r="L55" s="15">
        <f t="shared" ref="L55" si="37">+((G55/J55)-1)</f>
        <v>0.13023479460008702</v>
      </c>
      <c r="M55" s="39"/>
      <c r="O55" s="8"/>
      <c r="P55"/>
    </row>
    <row r="56" spans="1:16" ht="45">
      <c r="A56" s="67" t="s">
        <v>118</v>
      </c>
      <c r="B56" s="31">
        <f t="shared" ref="B56:I56" si="38">AVERAGE(B9:B12)</f>
        <v>20031.75</v>
      </c>
      <c r="C56" s="31">
        <f t="shared" si="38"/>
        <v>11413.25</v>
      </c>
      <c r="D56" s="32">
        <f t="shared" si="38"/>
        <v>31445</v>
      </c>
      <c r="E56" s="31">
        <f t="shared" si="38"/>
        <v>339.75</v>
      </c>
      <c r="F56" s="31">
        <f t="shared" si="38"/>
        <v>312.5</v>
      </c>
      <c r="G56" s="32">
        <f t="shared" si="38"/>
        <v>32097.25</v>
      </c>
      <c r="H56" s="31">
        <f t="shared" si="38"/>
        <v>30289</v>
      </c>
      <c r="I56" s="31">
        <f t="shared" si="38"/>
        <v>1808.25</v>
      </c>
      <c r="J56" s="31">
        <f>+J12</f>
        <v>27714</v>
      </c>
      <c r="K56" s="3">
        <f t="shared" ref="K56:K59" si="39">+G56-J56</f>
        <v>4383.25</v>
      </c>
      <c r="L56" s="74">
        <f t="shared" ref="L56:L57" si="40">+((G56/J56)-1)</f>
        <v>0.15816013567150167</v>
      </c>
      <c r="M56" s="39" t="s">
        <v>125</v>
      </c>
      <c r="O56" s="8"/>
      <c r="P56"/>
    </row>
    <row r="57" spans="1:16">
      <c r="A57" s="67" t="s">
        <v>120</v>
      </c>
      <c r="B57" s="31">
        <f t="shared" ref="B57:I57" si="41">AVERAGE(B13:B17)</f>
        <v>20563.8</v>
      </c>
      <c r="C57" s="31">
        <f t="shared" si="41"/>
        <v>11056.2</v>
      </c>
      <c r="D57" s="32">
        <f t="shared" si="41"/>
        <v>31620</v>
      </c>
      <c r="E57" s="31">
        <f t="shared" si="41"/>
        <v>353.6</v>
      </c>
      <c r="F57" s="31">
        <f t="shared" si="41"/>
        <v>335.4</v>
      </c>
      <c r="G57" s="32">
        <f t="shared" si="41"/>
        <v>32309</v>
      </c>
      <c r="H57" s="31">
        <f t="shared" si="41"/>
        <v>30468.400000000001</v>
      </c>
      <c r="I57" s="31">
        <f t="shared" si="41"/>
        <v>1840.6</v>
      </c>
      <c r="J57" s="31">
        <f>+J17</f>
        <v>27714</v>
      </c>
      <c r="K57" s="3">
        <f t="shared" si="39"/>
        <v>4595</v>
      </c>
      <c r="L57" s="74">
        <f t="shared" si="40"/>
        <v>0.16580067835750878</v>
      </c>
      <c r="M57" s="39"/>
      <c r="O57" s="8"/>
      <c r="P57"/>
    </row>
    <row r="58" spans="1:16">
      <c r="A58" s="67" t="s">
        <v>130</v>
      </c>
      <c r="B58" s="31">
        <f>AVERAGE(B18:B21)</f>
        <v>20758</v>
      </c>
      <c r="C58" s="31">
        <f t="shared" ref="C58:I58" si="42">AVERAGE(C18:C21)</f>
        <v>11096.5</v>
      </c>
      <c r="D58" s="32">
        <f t="shared" si="42"/>
        <v>31854.5</v>
      </c>
      <c r="E58" s="31">
        <f t="shared" si="42"/>
        <v>365</v>
      </c>
      <c r="F58" s="31">
        <f t="shared" si="42"/>
        <v>370.75</v>
      </c>
      <c r="G58" s="32">
        <f t="shared" si="42"/>
        <v>32590.25</v>
      </c>
      <c r="H58" s="31">
        <f t="shared" si="42"/>
        <v>30716.25</v>
      </c>
      <c r="I58" s="31">
        <f t="shared" si="42"/>
        <v>1874</v>
      </c>
      <c r="J58" s="31">
        <f>+J21</f>
        <v>27714</v>
      </c>
      <c r="K58" s="3">
        <f t="shared" si="39"/>
        <v>4876.25</v>
      </c>
      <c r="L58" s="74">
        <f>+((G58/J58)-1)</f>
        <v>0.17594897885545202</v>
      </c>
      <c r="M58" s="39"/>
      <c r="O58" s="8"/>
      <c r="P58"/>
    </row>
    <row r="59" spans="1:16">
      <c r="A59" s="67" t="s">
        <v>131</v>
      </c>
      <c r="B59" s="31">
        <f>AVERAGE(B22:B26)</f>
        <v>20715.400000000001</v>
      </c>
      <c r="C59" s="31">
        <f t="shared" ref="C59:I59" si="43">AVERAGE(C22:C26)</f>
        <v>11374.2</v>
      </c>
      <c r="D59" s="32">
        <f t="shared" si="43"/>
        <v>32089.599999999999</v>
      </c>
      <c r="E59" s="31">
        <f t="shared" si="43"/>
        <v>375.8</v>
      </c>
      <c r="F59" s="31">
        <f t="shared" si="43"/>
        <v>336.4</v>
      </c>
      <c r="G59" s="32">
        <f t="shared" si="43"/>
        <v>32801.800000000003</v>
      </c>
      <c r="H59" s="31">
        <f t="shared" si="43"/>
        <v>30909.4</v>
      </c>
      <c r="I59" s="31">
        <f t="shared" si="43"/>
        <v>1892.4</v>
      </c>
      <c r="J59" s="31">
        <f>+J26</f>
        <v>27714</v>
      </c>
      <c r="K59" s="3">
        <f t="shared" si="39"/>
        <v>5087.8000000000029</v>
      </c>
      <c r="L59" s="74">
        <f>+((G59/J59)-1)</f>
        <v>0.18358230497221628</v>
      </c>
      <c r="M59" s="39"/>
      <c r="O59" s="8"/>
      <c r="P59"/>
    </row>
    <row r="60" spans="1:16">
      <c r="A60" s="67" t="s">
        <v>132</v>
      </c>
      <c r="B60" s="31">
        <f>AVERAGE(B27:B30)</f>
        <v>20540.75</v>
      </c>
      <c r="C60" s="31">
        <f t="shared" ref="C60:I60" si="44">AVERAGE(C27:C30)</f>
        <v>11767.5</v>
      </c>
      <c r="D60" s="32">
        <f t="shared" si="44"/>
        <v>32308.25</v>
      </c>
      <c r="E60" s="31">
        <f t="shared" si="44"/>
        <v>418.75</v>
      </c>
      <c r="F60" s="31">
        <f t="shared" si="44"/>
        <v>391</v>
      </c>
      <c r="G60" s="32">
        <f t="shared" si="44"/>
        <v>33118</v>
      </c>
      <c r="H60" s="31">
        <f t="shared" si="44"/>
        <v>31169</v>
      </c>
      <c r="I60" s="31">
        <f t="shared" si="44"/>
        <v>1949</v>
      </c>
      <c r="J60" s="31">
        <f>+J30</f>
        <v>27714</v>
      </c>
      <c r="K60" s="31">
        <f>AVERAGE(K10:K48)</f>
        <v>5171.5076923076922</v>
      </c>
      <c r="L60" s="74">
        <f>+((G60/J60)-1)</f>
        <v>0.19499170094537055</v>
      </c>
      <c r="M60" s="39"/>
      <c r="O60" s="8"/>
      <c r="P60"/>
    </row>
    <row r="61" spans="1:16">
      <c r="A61" s="67" t="s">
        <v>137</v>
      </c>
      <c r="B61" s="31">
        <f>AVERAGE(B31:B34)</f>
        <v>20462.25</v>
      </c>
      <c r="C61" s="31">
        <f t="shared" ref="C61:I61" si="45">AVERAGE(C31:C34)</f>
        <v>11862</v>
      </c>
      <c r="D61" s="32">
        <f t="shared" si="45"/>
        <v>32324.25</v>
      </c>
      <c r="E61" s="31">
        <f t="shared" si="45"/>
        <v>380.5</v>
      </c>
      <c r="F61" s="31">
        <f t="shared" si="45"/>
        <v>431.5</v>
      </c>
      <c r="G61" s="32">
        <f t="shared" si="45"/>
        <v>33136.25</v>
      </c>
      <c r="H61" s="31">
        <f t="shared" si="45"/>
        <v>31157.25</v>
      </c>
      <c r="I61" s="31">
        <f t="shared" si="45"/>
        <v>1979</v>
      </c>
      <c r="J61" s="31">
        <f>+J34</f>
        <v>27714</v>
      </c>
      <c r="K61" s="31">
        <f>AVERAGE(K11:K49)</f>
        <v>5198.9932126696831</v>
      </c>
      <c r="L61" s="74">
        <f>+((G61/J61)-1)</f>
        <v>0.1956502128887927</v>
      </c>
      <c r="M61" s="39"/>
      <c r="O61" s="8"/>
      <c r="P61"/>
    </row>
    <row r="62" spans="1:16">
      <c r="A62" s="67" t="s">
        <v>138</v>
      </c>
      <c r="B62" s="31">
        <f>AVERAGE(B35:B39)</f>
        <v>20570.8</v>
      </c>
      <c r="C62" s="31">
        <f t="shared" ref="C62:I62" si="46">AVERAGE(C35:C39)</f>
        <v>11988.2</v>
      </c>
      <c r="D62" s="32">
        <f t="shared" si="46"/>
        <v>32559</v>
      </c>
      <c r="E62" s="31">
        <f t="shared" si="46"/>
        <v>379.2</v>
      </c>
      <c r="F62" s="31">
        <f t="shared" si="46"/>
        <v>368.2</v>
      </c>
      <c r="G62" s="32">
        <f t="shared" si="46"/>
        <v>33306.400000000001</v>
      </c>
      <c r="H62" s="31">
        <f t="shared" si="46"/>
        <v>31284</v>
      </c>
      <c r="I62" s="31">
        <f t="shared" si="46"/>
        <v>2022.4</v>
      </c>
      <c r="J62" s="31">
        <f>+J39</f>
        <v>27714</v>
      </c>
      <c r="K62" s="31">
        <f>AVERAGE(K12:K50)</f>
        <v>5220.9020979020979</v>
      </c>
      <c r="L62" s="74">
        <f>+((G62/J62)-1)</f>
        <v>0.20178970917225958</v>
      </c>
      <c r="M62" s="39"/>
      <c r="O62" s="8"/>
      <c r="P62"/>
    </row>
    <row r="63" spans="1:16">
      <c r="A63" s="67" t="s">
        <v>139</v>
      </c>
      <c r="B63" s="31">
        <f>AVERAGE(B40:B43)</f>
        <v>20454.75</v>
      </c>
      <c r="C63" s="31">
        <f t="shared" ref="C63:I63" si="47">AVERAGE(C40:C43)</f>
        <v>12400</v>
      </c>
      <c r="D63" s="32">
        <f t="shared" si="47"/>
        <v>32854.75</v>
      </c>
      <c r="E63" s="31">
        <f t="shared" si="47"/>
        <v>404.75</v>
      </c>
      <c r="F63" s="31">
        <f t="shared" si="47"/>
        <v>367.5</v>
      </c>
      <c r="G63" s="32">
        <f t="shared" si="47"/>
        <v>33627</v>
      </c>
      <c r="H63" s="31">
        <f t="shared" si="47"/>
        <v>31561</v>
      </c>
      <c r="I63" s="31">
        <f t="shared" si="47"/>
        <v>2066</v>
      </c>
      <c r="J63" s="31">
        <f>+J43</f>
        <v>27714</v>
      </c>
      <c r="K63" s="31">
        <f>AVERAGE(K13:K51)</f>
        <v>5244.2115384615381</v>
      </c>
      <c r="L63" s="74">
        <f>+((G63/J63)-1)</f>
        <v>0.21335786966875947</v>
      </c>
      <c r="M63" s="39"/>
      <c r="O63" s="8"/>
      <c r="P63"/>
    </row>
    <row r="64" spans="1:16" s="37" customFormat="1" ht="30">
      <c r="A64" s="68" t="s">
        <v>57</v>
      </c>
      <c r="B64" s="69">
        <f t="shared" ref="B64:I64" si="48">+B44</f>
        <v>20379.461538461539</v>
      </c>
      <c r="C64" s="69">
        <f t="shared" si="48"/>
        <v>11588.358974358975</v>
      </c>
      <c r="D64" s="69">
        <f t="shared" si="48"/>
        <v>31967.820512820512</v>
      </c>
      <c r="E64" s="69">
        <f t="shared" si="48"/>
        <v>367.69230769230768</v>
      </c>
      <c r="F64" s="69">
        <f t="shared" si="48"/>
        <v>355.25641025641028</v>
      </c>
      <c r="G64" s="69">
        <f t="shared" si="48"/>
        <v>32690.76923076923</v>
      </c>
      <c r="H64" s="69">
        <f t="shared" si="48"/>
        <v>30783.461538461539</v>
      </c>
      <c r="I64" s="69">
        <f t="shared" si="48"/>
        <v>1907.3076923076924</v>
      </c>
      <c r="J64" s="69">
        <f>+J44</f>
        <v>27714</v>
      </c>
      <c r="K64" s="69">
        <f>+K44</f>
        <v>4976.7692307692305</v>
      </c>
      <c r="L64" s="70">
        <f t="shared" ref="L64" si="49">+((G64/J64)-1)</f>
        <v>0.17957599880093933</v>
      </c>
      <c r="M64" s="71"/>
    </row>
    <row r="65" spans="1:12">
      <c r="A65" s="4"/>
      <c r="B65" s="4"/>
      <c r="C65" s="4"/>
      <c r="D65" s="4"/>
      <c r="E65" s="4"/>
      <c r="F65" s="4"/>
      <c r="G65" s="4"/>
      <c r="H65" s="4"/>
      <c r="I65" s="4"/>
    </row>
    <row r="66" spans="1:12">
      <c r="A66" s="7" t="s">
        <v>115</v>
      </c>
      <c r="D66" s="4"/>
      <c r="E66" s="4"/>
      <c r="F66" s="4"/>
      <c r="G66" s="4"/>
      <c r="H66" s="4"/>
      <c r="I66" s="4"/>
      <c r="K66" s="28"/>
      <c r="L66" s="29"/>
    </row>
    <row r="67" spans="1:12">
      <c r="A67" s="1" t="s">
        <v>116</v>
      </c>
    </row>
    <row r="68" spans="1:12" ht="30" customHeight="1">
      <c r="A68" s="100" t="s">
        <v>133</v>
      </c>
      <c r="B68" s="100"/>
      <c r="C68" s="100"/>
      <c r="D68" s="100"/>
      <c r="E68" s="100"/>
      <c r="F68" s="100"/>
      <c r="G68" s="100"/>
      <c r="H68" s="100"/>
    </row>
    <row r="69" spans="1:12" ht="15" customHeight="1">
      <c r="A69" s="97" t="s">
        <v>136</v>
      </c>
      <c r="B69" s="97"/>
      <c r="C69" s="97"/>
      <c r="D69" s="97"/>
      <c r="E69" s="97"/>
      <c r="F69" s="97"/>
      <c r="G69" s="97"/>
      <c r="H69" s="97"/>
      <c r="I69" s="97"/>
      <c r="J69" s="97"/>
    </row>
    <row r="70" spans="1:12">
      <c r="A70" s="1" t="s">
        <v>50</v>
      </c>
    </row>
  </sheetData>
  <mergeCells count="7">
    <mergeCell ref="A69:J69"/>
    <mergeCell ref="A1:M1"/>
    <mergeCell ref="A3:M3"/>
    <mergeCell ref="A48:H48"/>
    <mergeCell ref="A53:M53"/>
    <mergeCell ref="A68:H68"/>
    <mergeCell ref="A49:J49"/>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51" max="16383" man="1"/>
  </rowBreaks>
  <ignoredErrors>
    <ignoredError sqref="J64:K64"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517"/>
  <sheetViews>
    <sheetView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54" width="7.140625" customWidth="1"/>
  </cols>
  <sheetData>
    <row r="1" spans="1:43" ht="15" customHeight="1"/>
    <row r="2" spans="1:43" ht="39.950000000000003" customHeight="1">
      <c r="A2" s="101" t="s">
        <v>126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row>
    <row r="3" spans="1:43" s="1" customFormat="1"/>
    <row r="4" spans="1:43" s="1" customFormat="1" ht="66" customHeight="1">
      <c r="A4" s="11" t="s">
        <v>1</v>
      </c>
      <c r="B4" s="11" t="s">
        <v>11</v>
      </c>
      <c r="C4" s="11" t="s">
        <v>32</v>
      </c>
      <c r="D4" s="11" t="s">
        <v>92</v>
      </c>
      <c r="E4" s="12">
        <v>45296</v>
      </c>
      <c r="F4" s="12">
        <v>45303</v>
      </c>
      <c r="G4" s="12">
        <v>45310</v>
      </c>
      <c r="H4" s="12">
        <v>45317</v>
      </c>
      <c r="I4" s="12">
        <v>45324</v>
      </c>
      <c r="J4" s="12">
        <v>45331</v>
      </c>
      <c r="K4" s="12">
        <v>45338</v>
      </c>
      <c r="L4" s="12">
        <v>45345</v>
      </c>
      <c r="M4" s="12">
        <v>45352</v>
      </c>
      <c r="N4" s="12">
        <v>45359</v>
      </c>
      <c r="O4" s="12">
        <v>45366</v>
      </c>
      <c r="P4" s="12">
        <v>45373</v>
      </c>
      <c r="Q4" s="12">
        <v>45380</v>
      </c>
      <c r="R4" s="12">
        <v>45387</v>
      </c>
      <c r="S4" s="12">
        <v>45394</v>
      </c>
      <c r="T4" s="12">
        <v>45401</v>
      </c>
      <c r="U4" s="12">
        <v>45408</v>
      </c>
      <c r="V4" s="12">
        <v>45415</v>
      </c>
      <c r="W4" s="12">
        <v>45422</v>
      </c>
      <c r="X4" s="12">
        <v>45429</v>
      </c>
      <c r="Y4" s="12">
        <v>45436</v>
      </c>
      <c r="Z4" s="12">
        <v>45443</v>
      </c>
      <c r="AA4" s="12">
        <v>45450</v>
      </c>
      <c r="AB4" s="12">
        <v>45457</v>
      </c>
      <c r="AC4" s="12">
        <v>45464</v>
      </c>
      <c r="AD4" s="12">
        <v>45471</v>
      </c>
      <c r="AE4" s="12">
        <v>45478</v>
      </c>
      <c r="AF4" s="12">
        <v>45485</v>
      </c>
      <c r="AG4" s="12">
        <v>45492</v>
      </c>
      <c r="AH4" s="12">
        <v>45499</v>
      </c>
      <c r="AI4" s="12">
        <v>45506</v>
      </c>
      <c r="AJ4" s="12">
        <v>45513</v>
      </c>
      <c r="AK4" s="12">
        <v>45520</v>
      </c>
      <c r="AL4" s="12">
        <v>45527</v>
      </c>
      <c r="AM4" s="12">
        <v>45534</v>
      </c>
      <c r="AN4" s="12">
        <v>45541</v>
      </c>
      <c r="AO4" s="12">
        <v>45548</v>
      </c>
      <c r="AP4" s="12">
        <v>45555</v>
      </c>
      <c r="AQ4" s="12">
        <v>45562</v>
      </c>
    </row>
    <row r="5" spans="1:43" s="1" customFormat="1">
      <c r="A5" s="102" t="s">
        <v>10</v>
      </c>
      <c r="B5" s="61" t="s">
        <v>12</v>
      </c>
      <c r="C5" s="61" t="s">
        <v>65</v>
      </c>
      <c r="D5" s="13">
        <v>550</v>
      </c>
      <c r="E5" s="13">
        <v>756</v>
      </c>
      <c r="F5" s="13">
        <v>763</v>
      </c>
      <c r="G5" s="13">
        <v>774</v>
      </c>
      <c r="H5" s="13">
        <v>764</v>
      </c>
      <c r="I5" s="13">
        <v>755</v>
      </c>
      <c r="J5" s="13">
        <v>764</v>
      </c>
      <c r="K5" s="13">
        <v>758</v>
      </c>
      <c r="L5" s="13">
        <v>754</v>
      </c>
      <c r="M5" s="13">
        <v>769</v>
      </c>
      <c r="N5" s="13">
        <v>764</v>
      </c>
      <c r="O5" s="13">
        <v>759</v>
      </c>
      <c r="P5" s="13">
        <v>754</v>
      </c>
      <c r="Q5" s="13">
        <v>748</v>
      </c>
      <c r="R5" s="13">
        <v>739</v>
      </c>
      <c r="S5" s="13">
        <v>753</v>
      </c>
      <c r="T5" s="13">
        <v>752</v>
      </c>
      <c r="U5" s="13">
        <v>750</v>
      </c>
      <c r="V5" s="13">
        <v>749</v>
      </c>
      <c r="W5" s="13">
        <v>761</v>
      </c>
      <c r="X5" s="13">
        <v>763</v>
      </c>
      <c r="Y5" s="13">
        <v>757</v>
      </c>
      <c r="Z5" s="13">
        <v>767</v>
      </c>
      <c r="AA5" s="13">
        <v>751</v>
      </c>
      <c r="AB5" s="13">
        <v>748</v>
      </c>
      <c r="AC5" s="13">
        <v>745</v>
      </c>
      <c r="AD5" s="13">
        <v>742</v>
      </c>
      <c r="AE5" s="13">
        <v>735</v>
      </c>
      <c r="AF5" s="13">
        <v>735</v>
      </c>
      <c r="AG5" s="13">
        <v>738</v>
      </c>
      <c r="AH5" s="13">
        <v>742</v>
      </c>
      <c r="AI5" s="13">
        <v>729</v>
      </c>
      <c r="AJ5" s="13">
        <v>739</v>
      </c>
      <c r="AK5" s="13">
        <v>748</v>
      </c>
      <c r="AL5" s="13">
        <v>752</v>
      </c>
      <c r="AM5" s="13">
        <v>729</v>
      </c>
      <c r="AN5" s="13">
        <v>736</v>
      </c>
      <c r="AO5" s="13">
        <v>736</v>
      </c>
      <c r="AP5" s="13">
        <v>714</v>
      </c>
      <c r="AQ5" s="13">
        <v>710</v>
      </c>
    </row>
    <row r="6" spans="1:43" s="1" customFormat="1">
      <c r="A6" s="102"/>
      <c r="B6" s="103" t="s">
        <v>13</v>
      </c>
      <c r="C6" s="61" t="s">
        <v>66</v>
      </c>
      <c r="D6" s="13">
        <v>183</v>
      </c>
      <c r="E6" s="13">
        <v>71</v>
      </c>
      <c r="F6" s="13">
        <v>74</v>
      </c>
      <c r="G6" s="13">
        <v>68</v>
      </c>
      <c r="H6" s="13">
        <v>72</v>
      </c>
      <c r="I6" s="13">
        <v>71</v>
      </c>
      <c r="J6" s="13">
        <v>74</v>
      </c>
      <c r="K6" s="13">
        <v>80</v>
      </c>
      <c r="L6" s="13">
        <v>86</v>
      </c>
      <c r="M6" s="13">
        <v>81</v>
      </c>
      <c r="N6" s="13">
        <v>80</v>
      </c>
      <c r="O6" s="13">
        <v>83</v>
      </c>
      <c r="P6" s="13">
        <v>88</v>
      </c>
      <c r="Q6" s="13">
        <v>90</v>
      </c>
      <c r="R6" s="13">
        <v>87</v>
      </c>
      <c r="S6" s="13">
        <v>79</v>
      </c>
      <c r="T6" s="13">
        <v>77</v>
      </c>
      <c r="U6" s="13">
        <v>79</v>
      </c>
      <c r="V6" s="13">
        <v>83</v>
      </c>
      <c r="W6" s="13">
        <v>76</v>
      </c>
      <c r="X6" s="13">
        <v>78</v>
      </c>
      <c r="Y6" s="13">
        <v>71</v>
      </c>
      <c r="Z6" s="13">
        <v>73</v>
      </c>
      <c r="AA6" s="13">
        <v>74</v>
      </c>
      <c r="AB6" s="13">
        <v>88</v>
      </c>
      <c r="AC6" s="13">
        <v>81</v>
      </c>
      <c r="AD6" s="13">
        <v>79</v>
      </c>
      <c r="AE6" s="13">
        <v>82</v>
      </c>
      <c r="AF6" s="13">
        <v>85</v>
      </c>
      <c r="AG6" s="13">
        <v>84</v>
      </c>
      <c r="AH6" s="13">
        <v>87</v>
      </c>
      <c r="AI6" s="13">
        <v>90</v>
      </c>
      <c r="AJ6" s="13">
        <v>90</v>
      </c>
      <c r="AK6" s="13">
        <v>89</v>
      </c>
      <c r="AL6" s="13">
        <v>84</v>
      </c>
      <c r="AM6" s="13">
        <v>85</v>
      </c>
      <c r="AN6" s="13">
        <v>79</v>
      </c>
      <c r="AO6" s="13">
        <v>85</v>
      </c>
      <c r="AP6" s="13">
        <v>85</v>
      </c>
      <c r="AQ6" s="13">
        <v>84</v>
      </c>
    </row>
    <row r="7" spans="1:43" s="1" customFormat="1">
      <c r="A7" s="102"/>
      <c r="B7" s="103"/>
      <c r="C7" s="61" t="s">
        <v>67</v>
      </c>
      <c r="D7" s="13">
        <v>1110</v>
      </c>
      <c r="E7" s="13">
        <v>1373</v>
      </c>
      <c r="F7" s="13">
        <v>1327</v>
      </c>
      <c r="G7" s="13">
        <v>1370</v>
      </c>
      <c r="H7" s="13">
        <v>1389</v>
      </c>
      <c r="I7" s="13">
        <v>1413</v>
      </c>
      <c r="J7" s="13">
        <v>1407</v>
      </c>
      <c r="K7" s="13">
        <v>1419</v>
      </c>
      <c r="L7" s="13">
        <v>1434</v>
      </c>
      <c r="M7" s="13">
        <v>1456</v>
      </c>
      <c r="N7" s="13">
        <v>1467</v>
      </c>
      <c r="O7" s="13">
        <v>1482</v>
      </c>
      <c r="P7" s="13">
        <v>1480</v>
      </c>
      <c r="Q7" s="13">
        <v>1492</v>
      </c>
      <c r="R7" s="13">
        <v>1495</v>
      </c>
      <c r="S7" s="13">
        <v>1504</v>
      </c>
      <c r="T7" s="13">
        <v>1521</v>
      </c>
      <c r="U7" s="13">
        <v>1531</v>
      </c>
      <c r="V7" s="13">
        <v>1527</v>
      </c>
      <c r="W7" s="13">
        <v>1520</v>
      </c>
      <c r="X7" s="13">
        <v>1518</v>
      </c>
      <c r="Y7" s="13">
        <v>1500</v>
      </c>
      <c r="Z7" s="13">
        <v>1505</v>
      </c>
      <c r="AA7" s="13">
        <v>1504</v>
      </c>
      <c r="AB7" s="13">
        <v>1491</v>
      </c>
      <c r="AC7" s="13">
        <v>1478</v>
      </c>
      <c r="AD7" s="13">
        <v>1485</v>
      </c>
      <c r="AE7" s="13">
        <v>1480</v>
      </c>
      <c r="AF7" s="13">
        <v>1482</v>
      </c>
      <c r="AG7" s="13">
        <v>1478</v>
      </c>
      <c r="AH7" s="13">
        <v>1475</v>
      </c>
      <c r="AI7" s="13">
        <v>1482</v>
      </c>
      <c r="AJ7" s="13">
        <v>1491</v>
      </c>
      <c r="AK7" s="13">
        <v>1492</v>
      </c>
      <c r="AL7" s="13">
        <v>1481</v>
      </c>
      <c r="AM7" s="13">
        <v>1484</v>
      </c>
      <c r="AN7" s="13">
        <v>1485</v>
      </c>
      <c r="AO7" s="13">
        <v>1490</v>
      </c>
      <c r="AP7" s="13">
        <v>1479</v>
      </c>
      <c r="AQ7" s="13">
        <v>1458</v>
      </c>
    </row>
    <row r="8" spans="1:43" s="1" customFormat="1">
      <c r="A8" s="102"/>
      <c r="B8" s="61" t="s">
        <v>14</v>
      </c>
      <c r="C8" s="61" t="s">
        <v>68</v>
      </c>
      <c r="D8" s="13">
        <v>302</v>
      </c>
      <c r="E8" s="13">
        <v>534</v>
      </c>
      <c r="F8" s="13">
        <v>541</v>
      </c>
      <c r="G8" s="13">
        <v>559</v>
      </c>
      <c r="H8" s="13">
        <v>550</v>
      </c>
      <c r="I8" s="13">
        <v>570</v>
      </c>
      <c r="J8" s="13">
        <v>547</v>
      </c>
      <c r="K8" s="13">
        <v>566</v>
      </c>
      <c r="L8" s="13">
        <v>571</v>
      </c>
      <c r="M8" s="13">
        <v>569</v>
      </c>
      <c r="N8" s="13">
        <v>568</v>
      </c>
      <c r="O8" s="13">
        <v>564</v>
      </c>
      <c r="P8" s="13">
        <v>567</v>
      </c>
      <c r="Q8" s="13">
        <v>562</v>
      </c>
      <c r="R8" s="13">
        <v>564</v>
      </c>
      <c r="S8" s="13">
        <v>567</v>
      </c>
      <c r="T8" s="13">
        <v>572</v>
      </c>
      <c r="U8" s="13">
        <v>567</v>
      </c>
      <c r="V8" s="13">
        <v>558</v>
      </c>
      <c r="W8" s="13">
        <v>566</v>
      </c>
      <c r="X8" s="13">
        <v>574</v>
      </c>
      <c r="Y8" s="13">
        <v>575</v>
      </c>
      <c r="Z8" s="13">
        <v>581</v>
      </c>
      <c r="AA8" s="13">
        <v>571</v>
      </c>
      <c r="AB8" s="13">
        <v>578</v>
      </c>
      <c r="AC8" s="13">
        <v>581</v>
      </c>
      <c r="AD8" s="13">
        <v>570</v>
      </c>
      <c r="AE8" s="13">
        <v>562</v>
      </c>
      <c r="AF8" s="13">
        <v>561</v>
      </c>
      <c r="AG8" s="13">
        <v>559</v>
      </c>
      <c r="AH8" s="13">
        <v>566</v>
      </c>
      <c r="AI8" s="13">
        <v>575</v>
      </c>
      <c r="AJ8" s="13">
        <v>574</v>
      </c>
      <c r="AK8" s="13">
        <v>583</v>
      </c>
      <c r="AL8" s="13">
        <v>573</v>
      </c>
      <c r="AM8" s="13">
        <v>585</v>
      </c>
      <c r="AN8" s="13">
        <v>586</v>
      </c>
      <c r="AO8" s="13">
        <v>591</v>
      </c>
      <c r="AP8" s="13">
        <v>587</v>
      </c>
      <c r="AQ8" s="13">
        <v>579</v>
      </c>
    </row>
    <row r="9" spans="1:43" s="1" customFormat="1">
      <c r="A9" s="102"/>
      <c r="B9" s="61" t="s">
        <v>15</v>
      </c>
      <c r="C9" s="61" t="s">
        <v>69</v>
      </c>
      <c r="D9" s="13">
        <v>678</v>
      </c>
      <c r="E9" s="13">
        <v>701</v>
      </c>
      <c r="F9" s="13">
        <v>704</v>
      </c>
      <c r="G9" s="13">
        <v>702</v>
      </c>
      <c r="H9" s="13">
        <v>708</v>
      </c>
      <c r="I9" s="13">
        <v>703</v>
      </c>
      <c r="J9" s="13">
        <v>711</v>
      </c>
      <c r="K9" s="13">
        <v>705</v>
      </c>
      <c r="L9" s="13">
        <v>715</v>
      </c>
      <c r="M9" s="13">
        <v>713</v>
      </c>
      <c r="N9" s="13">
        <v>705</v>
      </c>
      <c r="O9" s="13">
        <v>719</v>
      </c>
      <c r="P9" s="13">
        <v>714</v>
      </c>
      <c r="Q9" s="13">
        <v>699</v>
      </c>
      <c r="R9" s="13">
        <v>696</v>
      </c>
      <c r="S9" s="13">
        <v>695</v>
      </c>
      <c r="T9" s="13">
        <v>699</v>
      </c>
      <c r="U9" s="13">
        <v>693</v>
      </c>
      <c r="V9" s="13">
        <v>695</v>
      </c>
      <c r="W9" s="13">
        <v>691</v>
      </c>
      <c r="X9" s="13">
        <v>693</v>
      </c>
      <c r="Y9" s="13">
        <v>706</v>
      </c>
      <c r="Z9" s="13">
        <v>709</v>
      </c>
      <c r="AA9" s="13">
        <v>704</v>
      </c>
      <c r="AB9" s="13">
        <v>687</v>
      </c>
      <c r="AC9" s="13">
        <v>712</v>
      </c>
      <c r="AD9" s="13">
        <v>711</v>
      </c>
      <c r="AE9" s="13">
        <v>723</v>
      </c>
      <c r="AF9" s="13">
        <v>715</v>
      </c>
      <c r="AG9" s="13">
        <v>719</v>
      </c>
      <c r="AH9" s="13">
        <v>715</v>
      </c>
      <c r="AI9" s="13">
        <v>724</v>
      </c>
      <c r="AJ9" s="13">
        <v>715</v>
      </c>
      <c r="AK9" s="13">
        <v>717</v>
      </c>
      <c r="AL9" s="13">
        <v>721</v>
      </c>
      <c r="AM9" s="13">
        <v>724</v>
      </c>
      <c r="AN9" s="13">
        <v>730</v>
      </c>
      <c r="AO9" s="13">
        <v>721</v>
      </c>
      <c r="AP9" s="13">
        <v>721</v>
      </c>
      <c r="AQ9" s="13">
        <v>732</v>
      </c>
    </row>
    <row r="10" spans="1:43" s="1" customFormat="1">
      <c r="A10" s="62" t="s">
        <v>2</v>
      </c>
      <c r="B10" s="61" t="s">
        <v>16</v>
      </c>
      <c r="C10" s="61" t="s">
        <v>70</v>
      </c>
      <c r="D10" s="13">
        <v>312</v>
      </c>
      <c r="E10" s="13">
        <v>461</v>
      </c>
      <c r="F10" s="13">
        <v>461</v>
      </c>
      <c r="G10" s="13">
        <v>461</v>
      </c>
      <c r="H10" s="13">
        <v>461</v>
      </c>
      <c r="I10" s="13">
        <v>461</v>
      </c>
      <c r="J10" s="13">
        <v>461</v>
      </c>
      <c r="K10" s="13">
        <v>461</v>
      </c>
      <c r="L10" s="13">
        <v>461</v>
      </c>
      <c r="M10" s="13">
        <v>461</v>
      </c>
      <c r="N10" s="13">
        <v>461</v>
      </c>
      <c r="O10" s="13">
        <v>461</v>
      </c>
      <c r="P10" s="13">
        <v>461</v>
      </c>
      <c r="Q10" s="13">
        <v>461</v>
      </c>
      <c r="R10" s="13">
        <v>461</v>
      </c>
      <c r="S10" s="13">
        <v>461</v>
      </c>
      <c r="T10" s="13">
        <v>461</v>
      </c>
      <c r="U10" s="13">
        <v>461</v>
      </c>
      <c r="V10" s="13">
        <v>461</v>
      </c>
      <c r="W10" s="13">
        <v>461</v>
      </c>
      <c r="X10" s="13">
        <v>461</v>
      </c>
      <c r="Y10" s="13">
        <v>461</v>
      </c>
      <c r="Z10" s="13">
        <v>461</v>
      </c>
      <c r="AA10" s="13">
        <v>461</v>
      </c>
      <c r="AB10" s="13">
        <v>461</v>
      </c>
      <c r="AC10" s="13">
        <v>461</v>
      </c>
      <c r="AD10" s="13">
        <v>461</v>
      </c>
      <c r="AE10" s="13">
        <v>461</v>
      </c>
      <c r="AF10" s="13">
        <v>461</v>
      </c>
      <c r="AG10" s="13">
        <v>461</v>
      </c>
      <c r="AH10" s="13">
        <v>461</v>
      </c>
      <c r="AI10" s="13">
        <v>461</v>
      </c>
      <c r="AJ10" s="13">
        <v>461</v>
      </c>
      <c r="AK10" s="13">
        <v>461</v>
      </c>
      <c r="AL10" s="13">
        <v>461</v>
      </c>
      <c r="AM10" s="13">
        <v>461</v>
      </c>
      <c r="AN10" s="13">
        <v>517</v>
      </c>
      <c r="AO10" s="13">
        <v>512</v>
      </c>
      <c r="AP10" s="13">
        <v>518</v>
      </c>
      <c r="AQ10" s="13">
        <v>523</v>
      </c>
    </row>
    <row r="11" spans="1:43" s="1" customFormat="1">
      <c r="A11" s="102" t="s">
        <v>5</v>
      </c>
      <c r="B11" s="103" t="s">
        <v>17</v>
      </c>
      <c r="C11" s="61" t="s">
        <v>71</v>
      </c>
      <c r="D11" s="13">
        <v>250</v>
      </c>
      <c r="E11" s="13">
        <v>416</v>
      </c>
      <c r="F11" s="13">
        <v>385</v>
      </c>
      <c r="G11" s="13">
        <v>392</v>
      </c>
      <c r="H11" s="13">
        <v>400</v>
      </c>
      <c r="I11" s="13">
        <v>407</v>
      </c>
      <c r="J11" s="13">
        <v>425</v>
      </c>
      <c r="K11" s="13">
        <v>430</v>
      </c>
      <c r="L11" s="13">
        <v>439</v>
      </c>
      <c r="M11" s="13">
        <v>438</v>
      </c>
      <c r="N11" s="13">
        <v>436</v>
      </c>
      <c r="O11" s="13">
        <v>441</v>
      </c>
      <c r="P11" s="13">
        <v>441</v>
      </c>
      <c r="Q11" s="13">
        <v>435</v>
      </c>
      <c r="R11" s="13">
        <v>435</v>
      </c>
      <c r="S11" s="13">
        <v>437</v>
      </c>
      <c r="T11" s="13">
        <v>446</v>
      </c>
      <c r="U11" s="13">
        <v>447</v>
      </c>
      <c r="V11" s="13">
        <v>442</v>
      </c>
      <c r="W11" s="13">
        <v>437</v>
      </c>
      <c r="X11" s="13">
        <v>442</v>
      </c>
      <c r="Y11" s="13">
        <v>440</v>
      </c>
      <c r="Z11" s="13">
        <v>435</v>
      </c>
      <c r="AA11" s="13">
        <v>438</v>
      </c>
      <c r="AB11" s="13">
        <v>453</v>
      </c>
      <c r="AC11" s="13">
        <v>449</v>
      </c>
      <c r="AD11" s="13">
        <v>450</v>
      </c>
      <c r="AE11" s="13">
        <v>447</v>
      </c>
      <c r="AF11" s="13">
        <v>452</v>
      </c>
      <c r="AG11" s="13">
        <v>440</v>
      </c>
      <c r="AH11" s="13">
        <v>443</v>
      </c>
      <c r="AI11" s="13">
        <v>435</v>
      </c>
      <c r="AJ11" s="13">
        <v>434</v>
      </c>
      <c r="AK11" s="13">
        <v>435</v>
      </c>
      <c r="AL11" s="13">
        <v>441</v>
      </c>
      <c r="AM11" s="13">
        <v>445</v>
      </c>
      <c r="AN11" s="13">
        <v>434</v>
      </c>
      <c r="AO11" s="13">
        <v>428</v>
      </c>
      <c r="AP11" s="13">
        <v>428</v>
      </c>
      <c r="AQ11" s="13">
        <v>423</v>
      </c>
    </row>
    <row r="12" spans="1:43" s="1" customFormat="1">
      <c r="A12" s="102"/>
      <c r="B12" s="103"/>
      <c r="C12" s="61" t="s">
        <v>72</v>
      </c>
      <c r="D12" s="13">
        <v>77</v>
      </c>
      <c r="E12" s="13">
        <v>30</v>
      </c>
      <c r="F12" s="13">
        <v>29</v>
      </c>
      <c r="G12" s="13">
        <v>29</v>
      </c>
      <c r="H12" s="13">
        <v>30</v>
      </c>
      <c r="I12" s="13">
        <v>30</v>
      </c>
      <c r="J12" s="13">
        <v>30</v>
      </c>
      <c r="K12" s="13">
        <v>32</v>
      </c>
      <c r="L12" s="13">
        <v>32</v>
      </c>
      <c r="M12" s="13">
        <v>30</v>
      </c>
      <c r="N12" s="13">
        <v>28</v>
      </c>
      <c r="O12" s="13">
        <v>28</v>
      </c>
      <c r="P12" s="13">
        <v>27</v>
      </c>
      <c r="Q12" s="13">
        <v>27</v>
      </c>
      <c r="R12" s="13">
        <v>26</v>
      </c>
      <c r="S12" s="13">
        <v>26</v>
      </c>
      <c r="T12" s="13">
        <v>26</v>
      </c>
      <c r="U12" s="13">
        <v>26</v>
      </c>
      <c r="V12" s="13">
        <v>26</v>
      </c>
      <c r="W12" s="13">
        <v>26</v>
      </c>
      <c r="X12" s="13">
        <v>28</v>
      </c>
      <c r="Y12" s="13">
        <v>28</v>
      </c>
      <c r="Z12" s="13">
        <v>29</v>
      </c>
      <c r="AA12" s="13">
        <v>28</v>
      </c>
      <c r="AB12" s="13">
        <v>28</v>
      </c>
      <c r="AC12" s="13">
        <v>28</v>
      </c>
      <c r="AD12" s="13">
        <v>28</v>
      </c>
      <c r="AE12" s="13">
        <v>27</v>
      </c>
      <c r="AF12" s="13">
        <v>28</v>
      </c>
      <c r="AG12" s="13">
        <v>28</v>
      </c>
      <c r="AH12" s="13">
        <v>28</v>
      </c>
      <c r="AI12" s="13">
        <v>26</v>
      </c>
      <c r="AJ12" s="13">
        <v>26</v>
      </c>
      <c r="AK12" s="13">
        <v>27</v>
      </c>
      <c r="AL12" s="13">
        <v>32</v>
      </c>
      <c r="AM12" s="13">
        <v>26</v>
      </c>
      <c r="AN12" s="13">
        <v>26</v>
      </c>
      <c r="AO12" s="13">
        <v>26</v>
      </c>
      <c r="AP12" s="13">
        <v>26</v>
      </c>
      <c r="AQ12" s="13">
        <v>26</v>
      </c>
    </row>
    <row r="13" spans="1:43" s="1" customFormat="1">
      <c r="A13" s="102"/>
      <c r="B13" s="103"/>
      <c r="C13" s="61" t="s">
        <v>73</v>
      </c>
      <c r="D13" s="13">
        <v>100</v>
      </c>
      <c r="E13" s="13">
        <v>54</v>
      </c>
      <c r="F13" s="13">
        <v>55</v>
      </c>
      <c r="G13" s="13">
        <v>53</v>
      </c>
      <c r="H13" s="13">
        <v>53</v>
      </c>
      <c r="I13" s="13">
        <v>51</v>
      </c>
      <c r="J13" s="13">
        <v>53</v>
      </c>
      <c r="K13" s="13">
        <v>53</v>
      </c>
      <c r="L13" s="13">
        <v>51</v>
      </c>
      <c r="M13" s="13">
        <v>50</v>
      </c>
      <c r="N13" s="13">
        <v>51</v>
      </c>
      <c r="O13" s="13">
        <v>51</v>
      </c>
      <c r="P13" s="13">
        <v>51</v>
      </c>
      <c r="Q13" s="13">
        <v>49</v>
      </c>
      <c r="R13" s="13">
        <v>48</v>
      </c>
      <c r="S13" s="13">
        <v>51</v>
      </c>
      <c r="T13" s="13">
        <v>50</v>
      </c>
      <c r="U13" s="13">
        <v>52</v>
      </c>
      <c r="V13" s="13">
        <v>50</v>
      </c>
      <c r="W13" s="13">
        <v>49</v>
      </c>
      <c r="X13" s="13">
        <v>47</v>
      </c>
      <c r="Y13" s="13">
        <v>49</v>
      </c>
      <c r="Z13" s="13">
        <v>49</v>
      </c>
      <c r="AA13" s="13">
        <v>51</v>
      </c>
      <c r="AB13" s="13">
        <v>54</v>
      </c>
      <c r="AC13" s="13">
        <v>51</v>
      </c>
      <c r="AD13" s="13">
        <v>52</v>
      </c>
      <c r="AE13" s="13">
        <v>52</v>
      </c>
      <c r="AF13" s="13">
        <v>53</v>
      </c>
      <c r="AG13" s="13">
        <v>51</v>
      </c>
      <c r="AH13" s="13">
        <v>52</v>
      </c>
      <c r="AI13" s="13">
        <v>52</v>
      </c>
      <c r="AJ13" s="13">
        <v>52</v>
      </c>
      <c r="AK13" s="13">
        <v>54</v>
      </c>
      <c r="AL13" s="13">
        <v>57</v>
      </c>
      <c r="AM13" s="13">
        <v>58</v>
      </c>
      <c r="AN13" s="13">
        <v>62</v>
      </c>
      <c r="AO13" s="13">
        <v>63</v>
      </c>
      <c r="AP13" s="13">
        <v>65</v>
      </c>
      <c r="AQ13" s="13">
        <v>61</v>
      </c>
    </row>
    <row r="14" spans="1:43" s="1" customFormat="1">
      <c r="A14" s="102"/>
      <c r="B14" s="61" t="s">
        <v>18</v>
      </c>
      <c r="C14" s="61" t="s">
        <v>74</v>
      </c>
      <c r="D14" s="13">
        <v>4894</v>
      </c>
      <c r="E14" s="13">
        <v>4268</v>
      </c>
      <c r="F14" s="13">
        <v>4274</v>
      </c>
      <c r="G14" s="13">
        <v>4261</v>
      </c>
      <c r="H14" s="13">
        <v>4315</v>
      </c>
      <c r="I14" s="13">
        <v>4336</v>
      </c>
      <c r="J14" s="13">
        <v>4344</v>
      </c>
      <c r="K14" s="13">
        <v>4347</v>
      </c>
      <c r="L14" s="13">
        <v>4333</v>
      </c>
      <c r="M14" s="13">
        <v>4336</v>
      </c>
      <c r="N14" s="13">
        <v>4343</v>
      </c>
      <c r="O14" s="13">
        <v>4338</v>
      </c>
      <c r="P14" s="13">
        <v>4335</v>
      </c>
      <c r="Q14" s="13">
        <v>4323</v>
      </c>
      <c r="R14" s="13">
        <v>4346</v>
      </c>
      <c r="S14" s="13">
        <v>4368</v>
      </c>
      <c r="T14" s="13">
        <v>4372</v>
      </c>
      <c r="U14" s="13">
        <v>4384</v>
      </c>
      <c r="V14" s="13">
        <v>4380</v>
      </c>
      <c r="W14" s="13">
        <v>4398</v>
      </c>
      <c r="X14" s="13">
        <v>4423</v>
      </c>
      <c r="Y14" s="13">
        <v>4420</v>
      </c>
      <c r="Z14" s="13">
        <v>4428</v>
      </c>
      <c r="AA14" s="13">
        <v>4431</v>
      </c>
      <c r="AB14" s="13">
        <v>4450</v>
      </c>
      <c r="AC14" s="13">
        <v>4464</v>
      </c>
      <c r="AD14" s="13">
        <v>4466</v>
      </c>
      <c r="AE14" s="13">
        <v>4437</v>
      </c>
      <c r="AF14" s="13">
        <v>4432</v>
      </c>
      <c r="AG14" s="13">
        <v>4411</v>
      </c>
      <c r="AH14" s="13">
        <v>4404</v>
      </c>
      <c r="AI14" s="13">
        <v>4386</v>
      </c>
      <c r="AJ14" s="13">
        <v>4391</v>
      </c>
      <c r="AK14" s="13">
        <v>4373</v>
      </c>
      <c r="AL14" s="13">
        <v>4398</v>
      </c>
      <c r="AM14" s="13">
        <v>4399</v>
      </c>
      <c r="AN14" s="13">
        <v>4407</v>
      </c>
      <c r="AO14" s="13">
        <v>4424</v>
      </c>
      <c r="AP14" s="13">
        <v>4426</v>
      </c>
      <c r="AQ14" s="13">
        <v>4413</v>
      </c>
    </row>
    <row r="15" spans="1:43" s="1" customFormat="1">
      <c r="A15" s="102"/>
      <c r="B15" s="61" t="s">
        <v>19</v>
      </c>
      <c r="C15" s="61" t="s">
        <v>58</v>
      </c>
      <c r="D15" s="13">
        <v>43</v>
      </c>
      <c r="E15" s="13">
        <v>55</v>
      </c>
      <c r="F15" s="13">
        <v>50</v>
      </c>
      <c r="G15" s="13">
        <v>55</v>
      </c>
      <c r="H15" s="13">
        <v>60</v>
      </c>
      <c r="I15" s="13">
        <v>63</v>
      </c>
      <c r="J15" s="13">
        <v>66</v>
      </c>
      <c r="K15" s="13">
        <v>65</v>
      </c>
      <c r="L15" s="13">
        <v>65</v>
      </c>
      <c r="M15" s="13">
        <v>63</v>
      </c>
      <c r="N15" s="13">
        <v>68</v>
      </c>
      <c r="O15" s="13">
        <v>64</v>
      </c>
      <c r="P15" s="13">
        <v>66</v>
      </c>
      <c r="Q15" s="13">
        <v>60</v>
      </c>
      <c r="R15" s="13">
        <v>61</v>
      </c>
      <c r="S15" s="13">
        <v>59</v>
      </c>
      <c r="T15" s="13">
        <v>53</v>
      </c>
      <c r="U15" s="13">
        <v>59</v>
      </c>
      <c r="V15" s="13">
        <v>59</v>
      </c>
      <c r="W15" s="13">
        <v>57</v>
      </c>
      <c r="X15" s="13">
        <v>57</v>
      </c>
      <c r="Y15" s="13">
        <v>57</v>
      </c>
      <c r="Z15" s="13">
        <v>60</v>
      </c>
      <c r="AA15" s="13">
        <v>64</v>
      </c>
      <c r="AB15" s="13">
        <v>68</v>
      </c>
      <c r="AC15" s="13">
        <v>66</v>
      </c>
      <c r="AD15" s="13">
        <v>63</v>
      </c>
      <c r="AE15" s="13">
        <v>72</v>
      </c>
      <c r="AF15" s="13">
        <v>78</v>
      </c>
      <c r="AG15" s="13">
        <v>74</v>
      </c>
      <c r="AH15" s="13">
        <v>71</v>
      </c>
      <c r="AI15" s="13">
        <v>72</v>
      </c>
      <c r="AJ15" s="13">
        <v>79</v>
      </c>
      <c r="AK15" s="13">
        <v>83</v>
      </c>
      <c r="AL15" s="13">
        <v>86</v>
      </c>
      <c r="AM15" s="13">
        <v>85</v>
      </c>
      <c r="AN15" s="13">
        <v>87</v>
      </c>
      <c r="AO15" s="13">
        <v>83</v>
      </c>
      <c r="AP15" s="13">
        <v>80</v>
      </c>
      <c r="AQ15" s="13">
        <v>76</v>
      </c>
    </row>
    <row r="16" spans="1:43" s="1" customFormat="1">
      <c r="A16" s="102"/>
      <c r="B16" s="61" t="s">
        <v>20</v>
      </c>
      <c r="C16" s="61" t="s">
        <v>75</v>
      </c>
      <c r="D16" s="13">
        <v>514</v>
      </c>
      <c r="E16" s="13">
        <v>763</v>
      </c>
      <c r="F16" s="13">
        <v>764</v>
      </c>
      <c r="G16" s="13">
        <v>764</v>
      </c>
      <c r="H16" s="13">
        <v>781</v>
      </c>
      <c r="I16" s="13">
        <v>792</v>
      </c>
      <c r="J16" s="13">
        <v>788</v>
      </c>
      <c r="K16" s="13">
        <v>795</v>
      </c>
      <c r="L16" s="13">
        <v>796</v>
      </c>
      <c r="M16" s="13">
        <v>811</v>
      </c>
      <c r="N16" s="13">
        <v>798</v>
      </c>
      <c r="O16" s="13">
        <v>803</v>
      </c>
      <c r="P16" s="13">
        <v>801</v>
      </c>
      <c r="Q16" s="13">
        <v>798</v>
      </c>
      <c r="R16" s="13">
        <v>810</v>
      </c>
      <c r="S16" s="13">
        <v>811</v>
      </c>
      <c r="T16" s="13">
        <v>810</v>
      </c>
      <c r="U16" s="13">
        <v>811</v>
      </c>
      <c r="V16" s="13">
        <v>809</v>
      </c>
      <c r="W16" s="13">
        <v>810</v>
      </c>
      <c r="X16" s="13">
        <v>812</v>
      </c>
      <c r="Y16" s="13">
        <v>794</v>
      </c>
      <c r="Z16" s="13">
        <v>793</v>
      </c>
      <c r="AA16" s="13">
        <v>794</v>
      </c>
      <c r="AB16" s="13">
        <v>795</v>
      </c>
      <c r="AC16" s="13">
        <v>795</v>
      </c>
      <c r="AD16" s="13">
        <v>802</v>
      </c>
      <c r="AE16" s="13">
        <v>802</v>
      </c>
      <c r="AF16" s="13">
        <v>790</v>
      </c>
      <c r="AG16" s="13">
        <v>784</v>
      </c>
      <c r="AH16" s="13">
        <v>785</v>
      </c>
      <c r="AI16" s="13">
        <v>772</v>
      </c>
      <c r="AJ16" s="13">
        <v>792</v>
      </c>
      <c r="AK16" s="13">
        <v>790</v>
      </c>
      <c r="AL16" s="13">
        <v>804</v>
      </c>
      <c r="AM16" s="13">
        <v>799</v>
      </c>
      <c r="AN16" s="13">
        <v>799</v>
      </c>
      <c r="AO16" s="13">
        <v>805</v>
      </c>
      <c r="AP16" s="13">
        <v>796</v>
      </c>
      <c r="AQ16" s="13">
        <v>804</v>
      </c>
    </row>
    <row r="17" spans="1:43" s="1" customFormat="1">
      <c r="A17" s="102" t="s">
        <v>6</v>
      </c>
      <c r="B17" s="103" t="s">
        <v>21</v>
      </c>
      <c r="C17" s="61" t="s">
        <v>76</v>
      </c>
      <c r="D17" s="13">
        <v>133</v>
      </c>
      <c r="E17" s="13">
        <v>77</v>
      </c>
      <c r="F17" s="13">
        <v>80</v>
      </c>
      <c r="G17" s="13">
        <v>80</v>
      </c>
      <c r="H17" s="13">
        <v>82</v>
      </c>
      <c r="I17" s="13">
        <v>87</v>
      </c>
      <c r="J17" s="13">
        <v>88</v>
      </c>
      <c r="K17" s="13">
        <v>89</v>
      </c>
      <c r="L17" s="13">
        <v>89</v>
      </c>
      <c r="M17" s="13">
        <v>89</v>
      </c>
      <c r="N17" s="13">
        <v>90</v>
      </c>
      <c r="O17" s="13">
        <v>89</v>
      </c>
      <c r="P17" s="13">
        <v>88</v>
      </c>
      <c r="Q17" s="13">
        <v>91</v>
      </c>
      <c r="R17" s="13">
        <v>93</v>
      </c>
      <c r="S17" s="13">
        <v>95</v>
      </c>
      <c r="T17" s="13">
        <v>95</v>
      </c>
      <c r="U17" s="13">
        <v>96</v>
      </c>
      <c r="V17" s="13">
        <v>97</v>
      </c>
      <c r="W17" s="13">
        <v>95</v>
      </c>
      <c r="X17" s="13">
        <v>95</v>
      </c>
      <c r="Y17" s="13">
        <v>96</v>
      </c>
      <c r="Z17" s="13">
        <v>100</v>
      </c>
      <c r="AA17" s="13">
        <v>99</v>
      </c>
      <c r="AB17" s="13">
        <v>98</v>
      </c>
      <c r="AC17" s="13">
        <v>96</v>
      </c>
      <c r="AD17" s="13">
        <v>97</v>
      </c>
      <c r="AE17" s="13">
        <v>103</v>
      </c>
      <c r="AF17" s="13">
        <v>103</v>
      </c>
      <c r="AG17" s="13">
        <v>103</v>
      </c>
      <c r="AH17" s="13">
        <v>109</v>
      </c>
      <c r="AI17" s="13">
        <v>108</v>
      </c>
      <c r="AJ17" s="13">
        <v>109</v>
      </c>
      <c r="AK17" s="13">
        <v>109</v>
      </c>
      <c r="AL17" s="13">
        <v>111</v>
      </c>
      <c r="AM17" s="13">
        <v>115</v>
      </c>
      <c r="AN17" s="13">
        <v>117</v>
      </c>
      <c r="AO17" s="13">
        <v>114</v>
      </c>
      <c r="AP17" s="13">
        <v>114</v>
      </c>
      <c r="AQ17" s="13">
        <v>111</v>
      </c>
    </row>
    <row r="18" spans="1:43" s="1" customFormat="1" ht="15" customHeight="1">
      <c r="A18" s="102"/>
      <c r="B18" s="103"/>
      <c r="C18" s="61" t="s">
        <v>77</v>
      </c>
      <c r="D18" s="13">
        <v>1970</v>
      </c>
      <c r="E18" s="13">
        <v>1991</v>
      </c>
      <c r="F18" s="13">
        <v>1989</v>
      </c>
      <c r="G18" s="13">
        <v>2007</v>
      </c>
      <c r="H18" s="13">
        <v>2023</v>
      </c>
      <c r="I18" s="13">
        <v>2030</v>
      </c>
      <c r="J18" s="13">
        <v>2034</v>
      </c>
      <c r="K18" s="13">
        <v>2033</v>
      </c>
      <c r="L18" s="13">
        <v>2008</v>
      </c>
      <c r="M18" s="13">
        <v>1999</v>
      </c>
      <c r="N18" s="13">
        <v>1995</v>
      </c>
      <c r="O18" s="13">
        <v>1995</v>
      </c>
      <c r="P18" s="13">
        <v>1995</v>
      </c>
      <c r="Q18" s="13">
        <v>2006</v>
      </c>
      <c r="R18" s="13">
        <v>2015</v>
      </c>
      <c r="S18" s="13">
        <v>2033</v>
      </c>
      <c r="T18" s="13">
        <v>2047</v>
      </c>
      <c r="U18" s="13">
        <v>2054</v>
      </c>
      <c r="V18" s="13">
        <v>2039</v>
      </c>
      <c r="W18" s="13">
        <v>2037</v>
      </c>
      <c r="X18" s="13">
        <v>2034</v>
      </c>
      <c r="Y18" s="13">
        <v>2029</v>
      </c>
      <c r="Z18" s="13">
        <v>2025</v>
      </c>
      <c r="AA18" s="13">
        <v>2042</v>
      </c>
      <c r="AB18" s="13">
        <v>2046</v>
      </c>
      <c r="AC18" s="13">
        <v>2032</v>
      </c>
      <c r="AD18" s="13">
        <v>2019</v>
      </c>
      <c r="AE18" s="13">
        <v>2016</v>
      </c>
      <c r="AF18" s="13">
        <v>2003</v>
      </c>
      <c r="AG18" s="13">
        <v>1992</v>
      </c>
      <c r="AH18" s="13">
        <v>1984</v>
      </c>
      <c r="AI18" s="13">
        <v>1974</v>
      </c>
      <c r="AJ18" s="13">
        <v>1954</v>
      </c>
      <c r="AK18" s="13">
        <v>1972</v>
      </c>
      <c r="AL18" s="13">
        <v>1966</v>
      </c>
      <c r="AM18" s="13">
        <v>1978</v>
      </c>
      <c r="AN18" s="13">
        <v>1999</v>
      </c>
      <c r="AO18" s="13">
        <v>1994</v>
      </c>
      <c r="AP18" s="13">
        <v>2010</v>
      </c>
      <c r="AQ18" s="13">
        <v>2001</v>
      </c>
    </row>
    <row r="19" spans="1:43" s="1" customFormat="1">
      <c r="A19" s="102"/>
      <c r="B19" s="103"/>
      <c r="C19" s="61" t="s">
        <v>60</v>
      </c>
      <c r="D19" s="13">
        <v>140</v>
      </c>
      <c r="E19" s="13">
        <v>167</v>
      </c>
      <c r="F19" s="13">
        <v>178</v>
      </c>
      <c r="G19" s="13">
        <v>200</v>
      </c>
      <c r="H19" s="13">
        <v>210</v>
      </c>
      <c r="I19" s="13">
        <v>221</v>
      </c>
      <c r="J19" s="13">
        <v>219</v>
      </c>
      <c r="K19" s="13">
        <v>220</v>
      </c>
      <c r="L19" s="13">
        <v>221</v>
      </c>
      <c r="M19" s="13">
        <v>225</v>
      </c>
      <c r="N19" s="13">
        <v>226</v>
      </c>
      <c r="O19" s="13">
        <v>239</v>
      </c>
      <c r="P19" s="13">
        <v>246</v>
      </c>
      <c r="Q19" s="13">
        <v>238</v>
      </c>
      <c r="R19" s="13">
        <v>239</v>
      </c>
      <c r="S19" s="13">
        <v>237</v>
      </c>
      <c r="T19" s="13">
        <v>234</v>
      </c>
      <c r="U19" s="13">
        <v>240</v>
      </c>
      <c r="V19" s="13">
        <v>239</v>
      </c>
      <c r="W19" s="13">
        <v>241</v>
      </c>
      <c r="X19" s="13">
        <v>244</v>
      </c>
      <c r="Y19" s="13">
        <v>250</v>
      </c>
      <c r="Z19" s="13">
        <v>243</v>
      </c>
      <c r="AA19" s="13">
        <v>259</v>
      </c>
      <c r="AB19" s="13">
        <v>275</v>
      </c>
      <c r="AC19" s="13">
        <v>270</v>
      </c>
      <c r="AD19" s="13">
        <v>261</v>
      </c>
      <c r="AE19" s="13">
        <v>270</v>
      </c>
      <c r="AF19" s="13">
        <v>268</v>
      </c>
      <c r="AG19" s="13">
        <v>259</v>
      </c>
      <c r="AH19" s="13">
        <v>265</v>
      </c>
      <c r="AI19" s="13">
        <v>270</v>
      </c>
      <c r="AJ19" s="13">
        <v>256</v>
      </c>
      <c r="AK19" s="13">
        <v>261</v>
      </c>
      <c r="AL19" s="13">
        <v>268</v>
      </c>
      <c r="AM19" s="13">
        <v>268</v>
      </c>
      <c r="AN19" s="13">
        <v>270</v>
      </c>
      <c r="AO19" s="13">
        <v>275</v>
      </c>
      <c r="AP19" s="13">
        <v>283</v>
      </c>
      <c r="AQ19" s="13">
        <v>280</v>
      </c>
    </row>
    <row r="20" spans="1:43" s="1" customFormat="1">
      <c r="A20" s="102"/>
      <c r="B20" s="103"/>
      <c r="C20" s="61" t="s">
        <v>59</v>
      </c>
      <c r="D20" s="13">
        <v>433</v>
      </c>
      <c r="E20" s="13">
        <v>357</v>
      </c>
      <c r="F20" s="13">
        <v>358</v>
      </c>
      <c r="G20" s="13">
        <v>363</v>
      </c>
      <c r="H20" s="13">
        <v>376</v>
      </c>
      <c r="I20" s="13">
        <v>382</v>
      </c>
      <c r="J20" s="13">
        <v>389</v>
      </c>
      <c r="K20" s="13">
        <v>415</v>
      </c>
      <c r="L20" s="13">
        <v>406</v>
      </c>
      <c r="M20" s="13">
        <v>409</v>
      </c>
      <c r="N20" s="13">
        <v>398</v>
      </c>
      <c r="O20" s="13">
        <v>389</v>
      </c>
      <c r="P20" s="13">
        <v>389</v>
      </c>
      <c r="Q20" s="13">
        <v>389</v>
      </c>
      <c r="R20" s="13">
        <v>383</v>
      </c>
      <c r="S20" s="13">
        <v>374</v>
      </c>
      <c r="T20" s="13">
        <v>366</v>
      </c>
      <c r="U20" s="13">
        <v>363</v>
      </c>
      <c r="V20" s="13">
        <v>372</v>
      </c>
      <c r="W20" s="13">
        <v>377</v>
      </c>
      <c r="X20" s="13">
        <v>376</v>
      </c>
      <c r="Y20" s="13">
        <v>379</v>
      </c>
      <c r="Z20" s="13">
        <v>386</v>
      </c>
      <c r="AA20" s="13">
        <v>397</v>
      </c>
      <c r="AB20" s="13">
        <v>399</v>
      </c>
      <c r="AC20" s="13">
        <v>398</v>
      </c>
      <c r="AD20" s="13">
        <v>402</v>
      </c>
      <c r="AE20" s="13">
        <v>411</v>
      </c>
      <c r="AF20" s="13">
        <v>426</v>
      </c>
      <c r="AG20" s="13">
        <v>430</v>
      </c>
      <c r="AH20" s="13">
        <v>425</v>
      </c>
      <c r="AI20" s="13">
        <v>419</v>
      </c>
      <c r="AJ20" s="13">
        <v>408</v>
      </c>
      <c r="AK20" s="13">
        <v>410</v>
      </c>
      <c r="AL20" s="13">
        <v>406</v>
      </c>
      <c r="AM20" s="13">
        <v>423</v>
      </c>
      <c r="AN20" s="13">
        <v>419</v>
      </c>
      <c r="AO20" s="13">
        <v>429</v>
      </c>
      <c r="AP20" s="13">
        <v>432</v>
      </c>
      <c r="AQ20" s="13">
        <v>429</v>
      </c>
    </row>
    <row r="21" spans="1:43" s="1" customFormat="1">
      <c r="A21" s="102"/>
      <c r="B21" s="103" t="s">
        <v>22</v>
      </c>
      <c r="C21" s="61" t="s">
        <v>78</v>
      </c>
      <c r="D21" s="13">
        <v>914</v>
      </c>
      <c r="E21" s="13">
        <v>1022</v>
      </c>
      <c r="F21" s="13">
        <v>1022</v>
      </c>
      <c r="G21" s="13">
        <v>1041</v>
      </c>
      <c r="H21" s="13">
        <v>1050</v>
      </c>
      <c r="I21" s="13">
        <v>1050</v>
      </c>
      <c r="J21" s="13">
        <v>1040</v>
      </c>
      <c r="K21" s="13">
        <v>1055</v>
      </c>
      <c r="L21" s="13">
        <v>1058</v>
      </c>
      <c r="M21" s="13">
        <v>1066</v>
      </c>
      <c r="N21" s="13">
        <v>1058</v>
      </c>
      <c r="O21" s="13">
        <v>1061</v>
      </c>
      <c r="P21" s="13">
        <v>1069</v>
      </c>
      <c r="Q21" s="13">
        <v>1070</v>
      </c>
      <c r="R21" s="13">
        <v>1075</v>
      </c>
      <c r="S21" s="13">
        <v>1077</v>
      </c>
      <c r="T21" s="13">
        <v>1085</v>
      </c>
      <c r="U21" s="13">
        <v>1098</v>
      </c>
      <c r="V21" s="13">
        <v>1103</v>
      </c>
      <c r="W21" s="13">
        <v>1125</v>
      </c>
      <c r="X21" s="13">
        <v>1134</v>
      </c>
      <c r="Y21" s="13">
        <v>1132</v>
      </c>
      <c r="Z21" s="13">
        <v>1128</v>
      </c>
      <c r="AA21" s="13">
        <v>1139</v>
      </c>
      <c r="AB21" s="13">
        <v>1148</v>
      </c>
      <c r="AC21" s="13">
        <v>1148</v>
      </c>
      <c r="AD21" s="13">
        <v>1142</v>
      </c>
      <c r="AE21" s="13">
        <v>1141</v>
      </c>
      <c r="AF21" s="13">
        <v>1156</v>
      </c>
      <c r="AG21" s="13">
        <v>1161</v>
      </c>
      <c r="AH21" s="13">
        <v>1157</v>
      </c>
      <c r="AI21" s="13">
        <v>1176</v>
      </c>
      <c r="AJ21" s="13">
        <v>1184</v>
      </c>
      <c r="AK21" s="13">
        <v>1189</v>
      </c>
      <c r="AL21" s="13">
        <v>1178</v>
      </c>
      <c r="AM21" s="13">
        <v>1183</v>
      </c>
      <c r="AN21" s="13">
        <v>1188</v>
      </c>
      <c r="AO21" s="13">
        <v>1184</v>
      </c>
      <c r="AP21" s="13">
        <v>1184</v>
      </c>
      <c r="AQ21" s="13">
        <v>1183</v>
      </c>
    </row>
    <row r="22" spans="1:43" s="1" customFormat="1">
      <c r="A22" s="102"/>
      <c r="B22" s="103"/>
      <c r="C22" s="61" t="s">
        <v>79</v>
      </c>
      <c r="D22" s="13">
        <v>106</v>
      </c>
      <c r="E22" s="13">
        <v>63</v>
      </c>
      <c r="F22" s="13">
        <v>61</v>
      </c>
      <c r="G22" s="13">
        <v>70</v>
      </c>
      <c r="H22" s="13">
        <v>72</v>
      </c>
      <c r="I22" s="13">
        <v>70</v>
      </c>
      <c r="J22" s="13">
        <v>70</v>
      </c>
      <c r="K22" s="13">
        <v>70</v>
      </c>
      <c r="L22" s="13">
        <v>68</v>
      </c>
      <c r="M22" s="13">
        <v>72</v>
      </c>
      <c r="N22" s="13">
        <v>71</v>
      </c>
      <c r="O22" s="13">
        <v>71</v>
      </c>
      <c r="P22" s="13">
        <v>73</v>
      </c>
      <c r="Q22" s="13">
        <v>74</v>
      </c>
      <c r="R22" s="13">
        <v>75</v>
      </c>
      <c r="S22" s="13">
        <v>74</v>
      </c>
      <c r="T22" s="13">
        <v>76</v>
      </c>
      <c r="U22" s="13">
        <v>74</v>
      </c>
      <c r="V22" s="13">
        <v>73</v>
      </c>
      <c r="W22" s="13">
        <v>74</v>
      </c>
      <c r="X22" s="13">
        <v>74</v>
      </c>
      <c r="Y22" s="13">
        <v>77</v>
      </c>
      <c r="Z22" s="13">
        <v>76</v>
      </c>
      <c r="AA22" s="13">
        <v>82</v>
      </c>
      <c r="AB22" s="13">
        <v>85</v>
      </c>
      <c r="AC22" s="13">
        <v>84</v>
      </c>
      <c r="AD22" s="13">
        <v>82</v>
      </c>
      <c r="AE22" s="13">
        <v>85</v>
      </c>
      <c r="AF22" s="13">
        <v>86</v>
      </c>
      <c r="AG22" s="13">
        <v>88</v>
      </c>
      <c r="AH22" s="13">
        <v>91</v>
      </c>
      <c r="AI22" s="13">
        <v>93</v>
      </c>
      <c r="AJ22" s="13">
        <v>93</v>
      </c>
      <c r="AK22" s="13">
        <v>88</v>
      </c>
      <c r="AL22" s="13">
        <v>92</v>
      </c>
      <c r="AM22" s="13">
        <v>99</v>
      </c>
      <c r="AN22" s="13">
        <v>99</v>
      </c>
      <c r="AO22" s="13">
        <v>97</v>
      </c>
      <c r="AP22" s="13">
        <v>96</v>
      </c>
      <c r="AQ22" s="13">
        <v>102</v>
      </c>
    </row>
    <row r="23" spans="1:43" s="1" customFormat="1">
      <c r="A23" s="102" t="s">
        <v>8</v>
      </c>
      <c r="B23" s="61" t="s">
        <v>23</v>
      </c>
      <c r="C23" s="61" t="s">
        <v>80</v>
      </c>
      <c r="D23" s="13">
        <v>158</v>
      </c>
      <c r="E23" s="13">
        <v>227</v>
      </c>
      <c r="F23" s="13">
        <v>233</v>
      </c>
      <c r="G23" s="13">
        <v>238</v>
      </c>
      <c r="H23" s="13">
        <v>238</v>
      </c>
      <c r="I23" s="13">
        <v>237</v>
      </c>
      <c r="J23" s="13">
        <v>239</v>
      </c>
      <c r="K23" s="13">
        <v>241</v>
      </c>
      <c r="L23" s="13">
        <v>242</v>
      </c>
      <c r="M23" s="13">
        <v>241</v>
      </c>
      <c r="N23" s="13">
        <v>246</v>
      </c>
      <c r="O23" s="13">
        <v>246</v>
      </c>
      <c r="P23" s="13">
        <v>239</v>
      </c>
      <c r="Q23" s="13">
        <v>240</v>
      </c>
      <c r="R23" s="13">
        <v>239</v>
      </c>
      <c r="S23" s="13">
        <v>238</v>
      </c>
      <c r="T23" s="13">
        <v>236</v>
      </c>
      <c r="U23" s="13">
        <v>243</v>
      </c>
      <c r="V23" s="13">
        <v>240</v>
      </c>
      <c r="W23" s="13">
        <v>248</v>
      </c>
      <c r="X23" s="13">
        <v>247</v>
      </c>
      <c r="Y23" s="13">
        <v>238</v>
      </c>
      <c r="Z23" s="13">
        <v>245</v>
      </c>
      <c r="AA23" s="13">
        <v>246</v>
      </c>
      <c r="AB23" s="13">
        <v>249</v>
      </c>
      <c r="AC23" s="13">
        <v>249</v>
      </c>
      <c r="AD23" s="13">
        <v>254</v>
      </c>
      <c r="AE23" s="13">
        <v>256</v>
      </c>
      <c r="AF23" s="13">
        <v>257</v>
      </c>
      <c r="AG23" s="13">
        <v>256</v>
      </c>
      <c r="AH23" s="13">
        <v>251</v>
      </c>
      <c r="AI23" s="13">
        <v>251</v>
      </c>
      <c r="AJ23" s="13">
        <v>254</v>
      </c>
      <c r="AK23" s="13">
        <v>264</v>
      </c>
      <c r="AL23" s="13">
        <v>270</v>
      </c>
      <c r="AM23" s="13">
        <v>266</v>
      </c>
      <c r="AN23" s="13">
        <v>276</v>
      </c>
      <c r="AO23" s="13">
        <v>274</v>
      </c>
      <c r="AP23" s="13">
        <v>277</v>
      </c>
      <c r="AQ23" s="13">
        <v>281</v>
      </c>
    </row>
    <row r="24" spans="1:43" s="1" customFormat="1">
      <c r="A24" s="102"/>
      <c r="B24" s="88" t="s">
        <v>24</v>
      </c>
      <c r="C24" s="61" t="s">
        <v>81</v>
      </c>
      <c r="D24" s="13">
        <v>416</v>
      </c>
      <c r="E24" s="13">
        <v>620</v>
      </c>
      <c r="F24" s="13">
        <v>655</v>
      </c>
      <c r="G24" s="13">
        <v>694</v>
      </c>
      <c r="H24" s="13">
        <v>709</v>
      </c>
      <c r="I24" s="13">
        <v>706</v>
      </c>
      <c r="J24" s="13">
        <v>710</v>
      </c>
      <c r="K24" s="13">
        <v>716</v>
      </c>
      <c r="L24" s="13">
        <v>744</v>
      </c>
      <c r="M24" s="13">
        <v>761</v>
      </c>
      <c r="N24" s="13">
        <v>745</v>
      </c>
      <c r="O24" s="13">
        <v>765</v>
      </c>
      <c r="P24" s="13">
        <v>776</v>
      </c>
      <c r="Q24" s="13">
        <v>733</v>
      </c>
      <c r="R24" s="13">
        <v>748</v>
      </c>
      <c r="S24" s="13">
        <v>742</v>
      </c>
      <c r="T24" s="13">
        <v>733</v>
      </c>
      <c r="U24" s="13">
        <v>734</v>
      </c>
      <c r="V24" s="13">
        <v>721</v>
      </c>
      <c r="W24" s="13">
        <v>730</v>
      </c>
      <c r="X24" s="13">
        <v>717</v>
      </c>
      <c r="Y24" s="13">
        <v>723</v>
      </c>
      <c r="Z24" s="13">
        <v>729</v>
      </c>
      <c r="AA24" s="13">
        <v>747</v>
      </c>
      <c r="AB24" s="13">
        <v>739</v>
      </c>
      <c r="AC24" s="13">
        <v>744</v>
      </c>
      <c r="AD24" s="13">
        <v>753</v>
      </c>
      <c r="AE24" s="13">
        <v>757</v>
      </c>
      <c r="AF24" s="13">
        <v>764</v>
      </c>
      <c r="AG24" s="13">
        <v>767</v>
      </c>
      <c r="AH24" s="13">
        <v>775</v>
      </c>
      <c r="AI24" s="13">
        <v>794</v>
      </c>
      <c r="AJ24" s="13">
        <v>795</v>
      </c>
      <c r="AK24" s="13">
        <v>795</v>
      </c>
      <c r="AL24" s="13">
        <v>789</v>
      </c>
      <c r="AM24" s="13">
        <v>809</v>
      </c>
      <c r="AN24" s="13">
        <v>814</v>
      </c>
      <c r="AO24" s="13">
        <v>801</v>
      </c>
      <c r="AP24" s="13">
        <v>804</v>
      </c>
      <c r="AQ24" s="13">
        <v>813</v>
      </c>
    </row>
    <row r="25" spans="1:43" s="1" customFormat="1">
      <c r="A25" s="102" t="s">
        <v>7</v>
      </c>
      <c r="B25" s="61" t="s">
        <v>25</v>
      </c>
      <c r="C25" s="61" t="s">
        <v>82</v>
      </c>
      <c r="D25" s="13">
        <v>1782</v>
      </c>
      <c r="E25" s="13">
        <v>963</v>
      </c>
      <c r="F25" s="13">
        <v>965</v>
      </c>
      <c r="G25" s="13">
        <v>956</v>
      </c>
      <c r="H25" s="13">
        <v>958</v>
      </c>
      <c r="I25" s="13">
        <v>964</v>
      </c>
      <c r="J25" s="13">
        <v>986</v>
      </c>
      <c r="K25" s="13">
        <v>978</v>
      </c>
      <c r="L25" s="13">
        <v>972</v>
      </c>
      <c r="M25" s="13">
        <v>964</v>
      </c>
      <c r="N25" s="13">
        <v>970</v>
      </c>
      <c r="O25" s="13">
        <v>964</v>
      </c>
      <c r="P25" s="13">
        <v>961</v>
      </c>
      <c r="Q25" s="13">
        <v>988</v>
      </c>
      <c r="R25" s="13">
        <v>988</v>
      </c>
      <c r="S25" s="13">
        <v>987</v>
      </c>
      <c r="T25" s="13">
        <v>998</v>
      </c>
      <c r="U25" s="13">
        <v>1004</v>
      </c>
      <c r="V25" s="13">
        <v>993</v>
      </c>
      <c r="W25" s="13">
        <v>997</v>
      </c>
      <c r="X25" s="13">
        <v>1002</v>
      </c>
      <c r="Y25" s="13">
        <v>988</v>
      </c>
      <c r="Z25" s="13">
        <v>990</v>
      </c>
      <c r="AA25" s="13">
        <v>991</v>
      </c>
      <c r="AB25" s="13">
        <v>997</v>
      </c>
      <c r="AC25" s="13">
        <v>998</v>
      </c>
      <c r="AD25" s="13">
        <v>992</v>
      </c>
      <c r="AE25" s="13">
        <v>993</v>
      </c>
      <c r="AF25" s="13">
        <v>987</v>
      </c>
      <c r="AG25" s="13">
        <v>985</v>
      </c>
      <c r="AH25" s="13">
        <v>1003</v>
      </c>
      <c r="AI25" s="13">
        <v>1014</v>
      </c>
      <c r="AJ25" s="13">
        <v>1012</v>
      </c>
      <c r="AK25" s="13">
        <v>1014</v>
      </c>
      <c r="AL25" s="13">
        <v>1030</v>
      </c>
      <c r="AM25" s="13">
        <v>1026</v>
      </c>
      <c r="AN25" s="13">
        <v>1035</v>
      </c>
      <c r="AO25" s="13">
        <v>1036</v>
      </c>
      <c r="AP25" s="13">
        <v>1040</v>
      </c>
      <c r="AQ25" s="13">
        <v>1035</v>
      </c>
    </row>
    <row r="26" spans="1:43" s="1" customFormat="1">
      <c r="A26" s="102"/>
      <c r="B26" s="103" t="s">
        <v>26</v>
      </c>
      <c r="C26" s="61" t="s">
        <v>83</v>
      </c>
      <c r="D26" s="13">
        <v>116</v>
      </c>
      <c r="E26" s="13">
        <v>186</v>
      </c>
      <c r="F26" s="13">
        <v>186</v>
      </c>
      <c r="G26" s="13">
        <v>186</v>
      </c>
      <c r="H26" s="13">
        <v>179</v>
      </c>
      <c r="I26" s="13">
        <v>176</v>
      </c>
      <c r="J26" s="13">
        <v>176</v>
      </c>
      <c r="K26" s="13">
        <v>176</v>
      </c>
      <c r="L26" s="13">
        <v>176</v>
      </c>
      <c r="M26" s="13">
        <v>176</v>
      </c>
      <c r="N26" s="13">
        <v>176</v>
      </c>
      <c r="O26" s="13">
        <v>176</v>
      </c>
      <c r="P26" s="13">
        <v>176</v>
      </c>
      <c r="Q26" s="13">
        <v>176</v>
      </c>
      <c r="R26" s="13">
        <v>176</v>
      </c>
      <c r="S26" s="13">
        <v>176</v>
      </c>
      <c r="T26" s="13">
        <v>176</v>
      </c>
      <c r="U26" s="13">
        <v>176</v>
      </c>
      <c r="V26" s="13">
        <v>176</v>
      </c>
      <c r="W26" s="13">
        <v>176</v>
      </c>
      <c r="X26" s="13">
        <v>176</v>
      </c>
      <c r="Y26" s="13">
        <v>176</v>
      </c>
      <c r="Z26" s="13">
        <v>176</v>
      </c>
      <c r="AA26" s="13">
        <v>176</v>
      </c>
      <c r="AB26" s="13">
        <v>176</v>
      </c>
      <c r="AC26" s="13">
        <v>176</v>
      </c>
      <c r="AD26" s="13">
        <v>176</v>
      </c>
      <c r="AE26" s="13">
        <v>176</v>
      </c>
      <c r="AF26" s="13">
        <v>176</v>
      </c>
      <c r="AG26" s="13">
        <v>176</v>
      </c>
      <c r="AH26" s="13">
        <v>176</v>
      </c>
      <c r="AI26" s="13">
        <v>176</v>
      </c>
      <c r="AJ26" s="13">
        <v>176</v>
      </c>
      <c r="AK26" s="13">
        <v>176</v>
      </c>
      <c r="AL26" s="13">
        <v>176</v>
      </c>
      <c r="AM26" s="13">
        <v>176</v>
      </c>
      <c r="AN26" s="13">
        <v>159</v>
      </c>
      <c r="AO26" s="13">
        <v>155</v>
      </c>
      <c r="AP26" s="13">
        <v>154</v>
      </c>
      <c r="AQ26" s="13">
        <v>155</v>
      </c>
    </row>
    <row r="27" spans="1:43" s="1" customFormat="1">
      <c r="A27" s="102"/>
      <c r="B27" s="103"/>
      <c r="C27" s="61" t="s">
        <v>61</v>
      </c>
      <c r="D27" s="13">
        <v>94</v>
      </c>
      <c r="E27" s="13">
        <v>90</v>
      </c>
      <c r="F27" s="13">
        <v>89</v>
      </c>
      <c r="G27" s="13">
        <v>91</v>
      </c>
      <c r="H27" s="13">
        <v>92</v>
      </c>
      <c r="I27" s="13">
        <v>93</v>
      </c>
      <c r="J27" s="13">
        <v>93</v>
      </c>
      <c r="K27" s="13">
        <v>92</v>
      </c>
      <c r="L27" s="13">
        <v>98</v>
      </c>
      <c r="M27" s="13">
        <v>98</v>
      </c>
      <c r="N27" s="13">
        <v>100</v>
      </c>
      <c r="O27" s="13">
        <v>99</v>
      </c>
      <c r="P27" s="13">
        <v>98</v>
      </c>
      <c r="Q27" s="13">
        <v>97</v>
      </c>
      <c r="R27" s="13">
        <v>94</v>
      </c>
      <c r="S27" s="13">
        <v>97</v>
      </c>
      <c r="T27" s="13">
        <v>99</v>
      </c>
      <c r="U27" s="13">
        <v>99</v>
      </c>
      <c r="V27" s="13">
        <v>93</v>
      </c>
      <c r="W27" s="13">
        <v>93</v>
      </c>
      <c r="X27" s="13">
        <v>91</v>
      </c>
      <c r="Y27" s="13">
        <v>97</v>
      </c>
      <c r="Z27" s="13">
        <v>97</v>
      </c>
      <c r="AA27" s="13">
        <v>94</v>
      </c>
      <c r="AB27" s="13">
        <v>97</v>
      </c>
      <c r="AC27" s="13">
        <v>95</v>
      </c>
      <c r="AD27" s="13">
        <v>93</v>
      </c>
      <c r="AE27" s="13">
        <v>96</v>
      </c>
      <c r="AF27" s="13">
        <v>95</v>
      </c>
      <c r="AG27" s="13">
        <v>92</v>
      </c>
      <c r="AH27" s="13">
        <v>91</v>
      </c>
      <c r="AI27" s="13">
        <v>91</v>
      </c>
      <c r="AJ27" s="13">
        <v>92</v>
      </c>
      <c r="AK27" s="13">
        <v>89</v>
      </c>
      <c r="AL27" s="13">
        <v>90</v>
      </c>
      <c r="AM27" s="13">
        <v>89</v>
      </c>
      <c r="AN27" s="13">
        <v>92</v>
      </c>
      <c r="AO27" s="13">
        <v>88</v>
      </c>
      <c r="AP27" s="13">
        <v>89</v>
      </c>
      <c r="AQ27" s="13">
        <v>87</v>
      </c>
    </row>
    <row r="28" spans="1:43" s="1" customFormat="1" ht="24">
      <c r="A28" s="102"/>
      <c r="B28" s="61" t="s">
        <v>27</v>
      </c>
      <c r="C28" s="61" t="s">
        <v>84</v>
      </c>
      <c r="D28" s="13">
        <v>194</v>
      </c>
      <c r="E28" s="13">
        <v>321</v>
      </c>
      <c r="F28" s="13">
        <v>316</v>
      </c>
      <c r="G28" s="13">
        <v>322</v>
      </c>
      <c r="H28" s="13">
        <v>317</v>
      </c>
      <c r="I28" s="13">
        <v>323</v>
      </c>
      <c r="J28" s="13">
        <v>328</v>
      </c>
      <c r="K28" s="13">
        <v>338</v>
      </c>
      <c r="L28" s="13">
        <v>330</v>
      </c>
      <c r="M28" s="13">
        <v>328</v>
      </c>
      <c r="N28" s="13">
        <v>323</v>
      </c>
      <c r="O28" s="13">
        <v>329</v>
      </c>
      <c r="P28" s="13">
        <v>329</v>
      </c>
      <c r="Q28" s="13">
        <v>331</v>
      </c>
      <c r="R28" s="13">
        <v>339</v>
      </c>
      <c r="S28" s="13">
        <v>343</v>
      </c>
      <c r="T28" s="13">
        <v>336</v>
      </c>
      <c r="U28" s="13">
        <v>336</v>
      </c>
      <c r="V28" s="13">
        <v>343</v>
      </c>
      <c r="W28" s="13">
        <v>347</v>
      </c>
      <c r="X28" s="13">
        <v>348</v>
      </c>
      <c r="Y28" s="13">
        <v>344</v>
      </c>
      <c r="Z28" s="13">
        <v>345</v>
      </c>
      <c r="AA28" s="13">
        <v>338</v>
      </c>
      <c r="AB28" s="13">
        <v>341</v>
      </c>
      <c r="AC28" s="13">
        <v>339</v>
      </c>
      <c r="AD28" s="13">
        <v>340</v>
      </c>
      <c r="AE28" s="13">
        <v>337</v>
      </c>
      <c r="AF28" s="13">
        <v>341</v>
      </c>
      <c r="AG28" s="13">
        <v>348</v>
      </c>
      <c r="AH28" s="13">
        <v>360</v>
      </c>
      <c r="AI28" s="13">
        <v>360</v>
      </c>
      <c r="AJ28" s="13">
        <v>351</v>
      </c>
      <c r="AK28" s="13">
        <v>344</v>
      </c>
      <c r="AL28" s="13">
        <v>347</v>
      </c>
      <c r="AM28" s="13">
        <v>356</v>
      </c>
      <c r="AN28" s="13">
        <v>355</v>
      </c>
      <c r="AO28" s="13">
        <v>359</v>
      </c>
      <c r="AP28" s="13">
        <v>361</v>
      </c>
      <c r="AQ28" s="13">
        <v>365</v>
      </c>
    </row>
    <row r="29" spans="1:43" s="1" customFormat="1" ht="15" customHeight="1">
      <c r="A29" s="102" t="s">
        <v>9</v>
      </c>
      <c r="B29" s="103" t="s">
        <v>28</v>
      </c>
      <c r="C29" s="61" t="s">
        <v>85</v>
      </c>
      <c r="D29" s="13">
        <v>630</v>
      </c>
      <c r="E29" s="13">
        <v>1152</v>
      </c>
      <c r="F29" s="13">
        <v>1173</v>
      </c>
      <c r="G29" s="13">
        <v>1185</v>
      </c>
      <c r="H29" s="13">
        <v>1203</v>
      </c>
      <c r="I29" s="13">
        <v>1233</v>
      </c>
      <c r="J29" s="13">
        <v>1250</v>
      </c>
      <c r="K29" s="13">
        <v>1269</v>
      </c>
      <c r="L29" s="13">
        <v>1266</v>
      </c>
      <c r="M29" s="13">
        <v>1254</v>
      </c>
      <c r="N29" s="13">
        <v>1242</v>
      </c>
      <c r="O29" s="13">
        <v>1246</v>
      </c>
      <c r="P29" s="13">
        <v>1253</v>
      </c>
      <c r="Q29" s="13">
        <v>1261</v>
      </c>
      <c r="R29" s="13">
        <v>1257</v>
      </c>
      <c r="S29" s="13">
        <v>1267</v>
      </c>
      <c r="T29" s="13">
        <v>1267</v>
      </c>
      <c r="U29" s="13">
        <v>1299</v>
      </c>
      <c r="V29" s="13">
        <v>1294</v>
      </c>
      <c r="W29" s="13">
        <v>1307</v>
      </c>
      <c r="X29" s="13">
        <v>1303</v>
      </c>
      <c r="Y29" s="13">
        <v>1306</v>
      </c>
      <c r="Z29" s="13">
        <v>1320</v>
      </c>
      <c r="AA29" s="13">
        <v>1323</v>
      </c>
      <c r="AB29" s="13">
        <v>1338</v>
      </c>
      <c r="AC29" s="13">
        <v>1319</v>
      </c>
      <c r="AD29" s="13">
        <v>1314</v>
      </c>
      <c r="AE29" s="13">
        <v>1331</v>
      </c>
      <c r="AF29" s="13">
        <v>1363</v>
      </c>
      <c r="AG29" s="13">
        <v>1370</v>
      </c>
      <c r="AH29" s="13">
        <v>1382</v>
      </c>
      <c r="AI29" s="13">
        <v>1388</v>
      </c>
      <c r="AJ29" s="13">
        <v>1365</v>
      </c>
      <c r="AK29" s="13">
        <v>1391</v>
      </c>
      <c r="AL29" s="13">
        <v>1364</v>
      </c>
      <c r="AM29" s="13">
        <v>1381</v>
      </c>
      <c r="AN29" s="13">
        <v>1413</v>
      </c>
      <c r="AO29" s="13">
        <v>1412</v>
      </c>
      <c r="AP29" s="13">
        <v>1412</v>
      </c>
      <c r="AQ29" s="13">
        <v>1418</v>
      </c>
    </row>
    <row r="30" spans="1:43" s="1" customFormat="1">
      <c r="A30" s="102"/>
      <c r="B30" s="103"/>
      <c r="C30" s="61" t="s">
        <v>86</v>
      </c>
      <c r="D30" s="13">
        <v>65</v>
      </c>
      <c r="E30" s="13">
        <v>25</v>
      </c>
      <c r="F30" s="13">
        <v>24</v>
      </c>
      <c r="G30" s="13">
        <v>25</v>
      </c>
      <c r="H30" s="13">
        <v>25</v>
      </c>
      <c r="I30" s="13">
        <v>25</v>
      </c>
      <c r="J30" s="13">
        <v>27</v>
      </c>
      <c r="K30" s="13">
        <v>29</v>
      </c>
      <c r="L30" s="13">
        <v>29</v>
      </c>
      <c r="M30" s="13">
        <v>31</v>
      </c>
      <c r="N30" s="13">
        <v>31</v>
      </c>
      <c r="O30" s="13">
        <v>32</v>
      </c>
      <c r="P30" s="13">
        <v>31</v>
      </c>
      <c r="Q30" s="13">
        <v>32</v>
      </c>
      <c r="R30" s="13">
        <v>35</v>
      </c>
      <c r="S30" s="13">
        <v>42</v>
      </c>
      <c r="T30" s="13">
        <v>41</v>
      </c>
      <c r="U30" s="13">
        <v>43</v>
      </c>
      <c r="V30" s="13">
        <v>40</v>
      </c>
      <c r="W30" s="13">
        <v>41</v>
      </c>
      <c r="X30" s="13">
        <v>39</v>
      </c>
      <c r="Y30" s="13">
        <v>38</v>
      </c>
      <c r="Z30" s="13">
        <v>39</v>
      </c>
      <c r="AA30" s="13">
        <v>43</v>
      </c>
      <c r="AB30" s="13">
        <v>44</v>
      </c>
      <c r="AC30" s="13">
        <v>48</v>
      </c>
      <c r="AD30" s="13">
        <v>52</v>
      </c>
      <c r="AE30" s="13">
        <v>57</v>
      </c>
      <c r="AF30" s="13">
        <v>58</v>
      </c>
      <c r="AG30" s="13">
        <v>55</v>
      </c>
      <c r="AH30" s="13">
        <v>53</v>
      </c>
      <c r="AI30" s="13">
        <v>52</v>
      </c>
      <c r="AJ30" s="13">
        <v>53</v>
      </c>
      <c r="AK30" s="13">
        <v>53</v>
      </c>
      <c r="AL30" s="13">
        <v>51</v>
      </c>
      <c r="AM30" s="13">
        <v>58</v>
      </c>
      <c r="AN30" s="13">
        <v>59</v>
      </c>
      <c r="AO30" s="13">
        <v>58</v>
      </c>
      <c r="AP30" s="13">
        <v>56</v>
      </c>
      <c r="AQ30" s="13">
        <v>53</v>
      </c>
    </row>
    <row r="31" spans="1:43" s="1" customFormat="1">
      <c r="A31" s="102"/>
      <c r="B31" s="61" t="s">
        <v>29</v>
      </c>
      <c r="C31" s="61" t="s">
        <v>87</v>
      </c>
      <c r="D31" s="13">
        <v>779</v>
      </c>
      <c r="E31" s="13">
        <v>749</v>
      </c>
      <c r="F31" s="13">
        <v>742</v>
      </c>
      <c r="G31" s="13">
        <v>755</v>
      </c>
      <c r="H31" s="13">
        <v>756</v>
      </c>
      <c r="I31" s="13">
        <v>768</v>
      </c>
      <c r="J31" s="13">
        <v>772</v>
      </c>
      <c r="K31" s="13">
        <v>767</v>
      </c>
      <c r="L31" s="13">
        <v>770</v>
      </c>
      <c r="M31" s="13">
        <v>786</v>
      </c>
      <c r="N31" s="13">
        <v>776</v>
      </c>
      <c r="O31" s="13">
        <v>777</v>
      </c>
      <c r="P31" s="13">
        <v>790</v>
      </c>
      <c r="Q31" s="13">
        <v>802</v>
      </c>
      <c r="R31" s="13">
        <v>805</v>
      </c>
      <c r="S31" s="13">
        <v>817</v>
      </c>
      <c r="T31" s="13">
        <v>826</v>
      </c>
      <c r="U31" s="13">
        <v>815</v>
      </c>
      <c r="V31" s="13">
        <v>811</v>
      </c>
      <c r="W31" s="13">
        <v>815</v>
      </c>
      <c r="X31" s="13">
        <v>816</v>
      </c>
      <c r="Y31" s="13">
        <v>823</v>
      </c>
      <c r="Z31" s="13">
        <v>833</v>
      </c>
      <c r="AA31" s="13">
        <v>828</v>
      </c>
      <c r="AB31" s="13">
        <v>838</v>
      </c>
      <c r="AC31" s="13">
        <v>849</v>
      </c>
      <c r="AD31" s="13">
        <v>840</v>
      </c>
      <c r="AE31" s="13">
        <v>840</v>
      </c>
      <c r="AF31" s="13">
        <v>826</v>
      </c>
      <c r="AG31" s="13">
        <v>842</v>
      </c>
      <c r="AH31" s="13">
        <v>842</v>
      </c>
      <c r="AI31" s="13">
        <v>836</v>
      </c>
      <c r="AJ31" s="13">
        <v>840</v>
      </c>
      <c r="AK31" s="13">
        <v>840</v>
      </c>
      <c r="AL31" s="13">
        <v>859</v>
      </c>
      <c r="AM31" s="13">
        <v>865</v>
      </c>
      <c r="AN31" s="13">
        <v>872</v>
      </c>
      <c r="AO31" s="13">
        <v>883</v>
      </c>
      <c r="AP31" s="13">
        <v>888</v>
      </c>
      <c r="AQ31" s="13">
        <v>898</v>
      </c>
    </row>
    <row r="32" spans="1:43" s="1" customFormat="1">
      <c r="A32" s="102" t="s">
        <v>3</v>
      </c>
      <c r="B32" s="103" t="s">
        <v>30</v>
      </c>
      <c r="C32" s="61" t="s">
        <v>88</v>
      </c>
      <c r="D32" s="13">
        <v>3909</v>
      </c>
      <c r="E32" s="13">
        <v>5578</v>
      </c>
      <c r="F32" s="13">
        <v>5650</v>
      </c>
      <c r="G32" s="13">
        <v>5756</v>
      </c>
      <c r="H32" s="13">
        <v>6055</v>
      </c>
      <c r="I32" s="13">
        <v>6191</v>
      </c>
      <c r="J32" s="13">
        <v>6041</v>
      </c>
      <c r="K32" s="13">
        <v>6157</v>
      </c>
      <c r="L32" s="13">
        <v>6195</v>
      </c>
      <c r="M32" s="13">
        <v>6212</v>
      </c>
      <c r="N32" s="13">
        <v>6226</v>
      </c>
      <c r="O32" s="13">
        <v>6245</v>
      </c>
      <c r="P32" s="13">
        <v>6349</v>
      </c>
      <c r="Q32" s="13">
        <v>6336</v>
      </c>
      <c r="R32" s="13">
        <v>6286</v>
      </c>
      <c r="S32" s="13">
        <v>6343</v>
      </c>
      <c r="T32" s="13">
        <v>6368</v>
      </c>
      <c r="U32" s="13">
        <v>6410</v>
      </c>
      <c r="V32" s="13">
        <v>6369</v>
      </c>
      <c r="W32" s="13">
        <v>6417</v>
      </c>
      <c r="X32" s="13">
        <v>6483</v>
      </c>
      <c r="Y32" s="13">
        <v>6474</v>
      </c>
      <c r="Z32" s="13">
        <v>6547</v>
      </c>
      <c r="AA32" s="13">
        <v>6552</v>
      </c>
      <c r="AB32" s="13">
        <v>6574</v>
      </c>
      <c r="AC32" s="13">
        <v>6576</v>
      </c>
      <c r="AD32" s="13">
        <v>6578</v>
      </c>
      <c r="AE32" s="13">
        <v>6591</v>
      </c>
      <c r="AF32" s="13">
        <v>6586</v>
      </c>
      <c r="AG32" s="13">
        <v>6602</v>
      </c>
      <c r="AH32" s="13">
        <v>6590</v>
      </c>
      <c r="AI32" s="13">
        <v>6619</v>
      </c>
      <c r="AJ32" s="13">
        <v>6652</v>
      </c>
      <c r="AK32" s="13">
        <v>6680</v>
      </c>
      <c r="AL32" s="13">
        <v>6707</v>
      </c>
      <c r="AM32" s="13">
        <v>6746</v>
      </c>
      <c r="AN32" s="13">
        <v>6745</v>
      </c>
      <c r="AO32" s="13">
        <v>6795</v>
      </c>
      <c r="AP32" s="13">
        <v>6822</v>
      </c>
      <c r="AQ32" s="13">
        <v>6891</v>
      </c>
    </row>
    <row r="33" spans="1:43" s="1" customFormat="1">
      <c r="A33" s="102"/>
      <c r="B33" s="103"/>
      <c r="C33" s="61" t="s">
        <v>89</v>
      </c>
      <c r="D33" s="13">
        <v>573</v>
      </c>
      <c r="E33" s="13">
        <v>563</v>
      </c>
      <c r="F33" s="13">
        <v>561</v>
      </c>
      <c r="G33" s="13">
        <v>575</v>
      </c>
      <c r="H33" s="13">
        <v>586</v>
      </c>
      <c r="I33" s="13">
        <v>599</v>
      </c>
      <c r="J33" s="13">
        <v>603</v>
      </c>
      <c r="K33" s="13">
        <v>606</v>
      </c>
      <c r="L33" s="13">
        <v>625</v>
      </c>
      <c r="M33" s="13">
        <v>629</v>
      </c>
      <c r="N33" s="13">
        <v>633</v>
      </c>
      <c r="O33" s="13">
        <v>630</v>
      </c>
      <c r="P33" s="13">
        <v>631</v>
      </c>
      <c r="Q33" s="13">
        <v>622</v>
      </c>
      <c r="R33" s="13">
        <v>627</v>
      </c>
      <c r="S33" s="13">
        <v>627</v>
      </c>
      <c r="T33" s="13">
        <v>621</v>
      </c>
      <c r="U33" s="13">
        <v>630</v>
      </c>
      <c r="V33" s="13">
        <v>632</v>
      </c>
      <c r="W33" s="13">
        <v>635</v>
      </c>
      <c r="X33" s="13">
        <v>632</v>
      </c>
      <c r="Y33" s="13">
        <v>633</v>
      </c>
      <c r="Z33" s="13">
        <v>637</v>
      </c>
      <c r="AA33" s="13">
        <v>646</v>
      </c>
      <c r="AB33" s="13">
        <v>656</v>
      </c>
      <c r="AC33" s="13">
        <v>662</v>
      </c>
      <c r="AD33" s="13">
        <v>660</v>
      </c>
      <c r="AE33" s="13">
        <v>665</v>
      </c>
      <c r="AF33" s="13">
        <v>660</v>
      </c>
      <c r="AG33" s="13">
        <v>667</v>
      </c>
      <c r="AH33" s="13">
        <v>675</v>
      </c>
      <c r="AI33" s="13">
        <v>685</v>
      </c>
      <c r="AJ33" s="13">
        <v>691</v>
      </c>
      <c r="AK33" s="13">
        <v>696</v>
      </c>
      <c r="AL33" s="13">
        <v>696</v>
      </c>
      <c r="AM33" s="13">
        <v>699</v>
      </c>
      <c r="AN33" s="13">
        <v>696</v>
      </c>
      <c r="AO33" s="13">
        <v>695</v>
      </c>
      <c r="AP33" s="13">
        <v>698</v>
      </c>
      <c r="AQ33" s="13">
        <v>708</v>
      </c>
    </row>
    <row r="34" spans="1:43" s="1" customFormat="1">
      <c r="A34" s="102"/>
      <c r="B34" s="103"/>
      <c r="C34" s="87" t="s">
        <v>122</v>
      </c>
      <c r="D34" s="13">
        <v>158</v>
      </c>
      <c r="E34" s="13">
        <v>0</v>
      </c>
      <c r="F34" s="13">
        <v>0</v>
      </c>
      <c r="G34" s="13">
        <v>0</v>
      </c>
      <c r="H34" s="13">
        <v>0</v>
      </c>
      <c r="I34" s="13">
        <v>23</v>
      </c>
      <c r="J34" s="13">
        <v>31</v>
      </c>
      <c r="K34" s="13">
        <v>31</v>
      </c>
      <c r="L34" s="13">
        <v>31</v>
      </c>
      <c r="M34" s="13">
        <v>31</v>
      </c>
      <c r="N34" s="13">
        <v>31</v>
      </c>
      <c r="O34" s="13">
        <v>43</v>
      </c>
      <c r="P34" s="13">
        <v>44</v>
      </c>
      <c r="Q34" s="13">
        <v>45</v>
      </c>
      <c r="R34" s="13">
        <v>51</v>
      </c>
      <c r="S34" s="13">
        <v>58</v>
      </c>
      <c r="T34" s="13">
        <v>59</v>
      </c>
      <c r="U34" s="13">
        <v>60</v>
      </c>
      <c r="V34" s="13">
        <v>67</v>
      </c>
      <c r="W34" s="13">
        <v>66</v>
      </c>
      <c r="X34" s="13">
        <v>66</v>
      </c>
      <c r="Y34" s="13">
        <v>69</v>
      </c>
      <c r="Z34" s="13">
        <v>71</v>
      </c>
      <c r="AA34" s="13">
        <v>72</v>
      </c>
      <c r="AB34" s="13">
        <v>71</v>
      </c>
      <c r="AC34" s="13">
        <v>72</v>
      </c>
      <c r="AD34" s="13">
        <v>72</v>
      </c>
      <c r="AE34" s="13">
        <v>72</v>
      </c>
      <c r="AF34" s="13">
        <v>72</v>
      </c>
      <c r="AG34" s="13">
        <v>71</v>
      </c>
      <c r="AH34" s="13">
        <v>77</v>
      </c>
      <c r="AI34" s="13">
        <v>78</v>
      </c>
      <c r="AJ34" s="13">
        <v>78</v>
      </c>
      <c r="AK34" s="13">
        <v>78</v>
      </c>
      <c r="AL34" s="13">
        <v>75</v>
      </c>
      <c r="AM34" s="13">
        <v>75</v>
      </c>
      <c r="AN34" s="13">
        <v>75</v>
      </c>
      <c r="AO34" s="13">
        <v>75</v>
      </c>
      <c r="AP34" s="13">
        <v>74</v>
      </c>
      <c r="AQ34" s="13">
        <v>74</v>
      </c>
    </row>
    <row r="35" spans="1:43" s="1" customFormat="1">
      <c r="A35" s="102"/>
      <c r="B35" s="103"/>
      <c r="C35" s="61" t="s">
        <v>90</v>
      </c>
      <c r="D35" s="13">
        <v>545</v>
      </c>
      <c r="E35" s="13">
        <v>1284</v>
      </c>
      <c r="F35" s="13">
        <v>1276</v>
      </c>
      <c r="G35" s="13">
        <v>1303</v>
      </c>
      <c r="H35" s="13">
        <v>1333</v>
      </c>
      <c r="I35" s="13">
        <v>1324</v>
      </c>
      <c r="J35" s="13">
        <v>1336</v>
      </c>
      <c r="K35" s="13">
        <v>1332</v>
      </c>
      <c r="L35" s="13">
        <v>1306</v>
      </c>
      <c r="M35" s="13">
        <v>1305</v>
      </c>
      <c r="N35" s="13">
        <v>1297</v>
      </c>
      <c r="O35" s="13">
        <v>1297</v>
      </c>
      <c r="P35" s="13">
        <v>1307</v>
      </c>
      <c r="Q35" s="13">
        <v>1303</v>
      </c>
      <c r="R35" s="13">
        <v>1302</v>
      </c>
      <c r="S35" s="13">
        <v>1312</v>
      </c>
      <c r="T35" s="13">
        <v>1305</v>
      </c>
      <c r="U35" s="13">
        <v>1302</v>
      </c>
      <c r="V35" s="13">
        <v>1303</v>
      </c>
      <c r="W35" s="13">
        <v>1308</v>
      </c>
      <c r="X35" s="13">
        <v>1304</v>
      </c>
      <c r="Y35" s="13">
        <v>1314</v>
      </c>
      <c r="Z35" s="13">
        <v>1326</v>
      </c>
      <c r="AA35" s="13">
        <v>1338</v>
      </c>
      <c r="AB35" s="13">
        <v>1366</v>
      </c>
      <c r="AC35" s="13">
        <v>1359</v>
      </c>
      <c r="AD35" s="13">
        <v>1361</v>
      </c>
      <c r="AE35" s="13">
        <v>1350</v>
      </c>
      <c r="AF35" s="13">
        <v>1350</v>
      </c>
      <c r="AG35" s="13">
        <v>1364</v>
      </c>
      <c r="AH35" s="13">
        <v>1356</v>
      </c>
      <c r="AI35" s="13">
        <v>1341</v>
      </c>
      <c r="AJ35" s="13">
        <v>1351</v>
      </c>
      <c r="AK35" s="13">
        <v>1354</v>
      </c>
      <c r="AL35" s="13">
        <v>1371</v>
      </c>
      <c r="AM35" s="13">
        <v>1378</v>
      </c>
      <c r="AN35" s="13">
        <v>1369</v>
      </c>
      <c r="AO35" s="13">
        <v>1350</v>
      </c>
      <c r="AP35" s="13">
        <v>1355</v>
      </c>
      <c r="AQ35" s="13">
        <v>1352</v>
      </c>
    </row>
    <row r="36" spans="1:43" s="1" customFormat="1" ht="15" customHeight="1">
      <c r="A36" s="102"/>
      <c r="B36" s="103"/>
      <c r="C36" s="61" t="s">
        <v>62</v>
      </c>
      <c r="D36" s="13">
        <v>4505</v>
      </c>
      <c r="E36" s="13">
        <v>4543</v>
      </c>
      <c r="F36" s="13">
        <v>4540</v>
      </c>
      <c r="G36" s="13">
        <v>4521</v>
      </c>
      <c r="H36" s="13">
        <v>4512</v>
      </c>
      <c r="I36" s="13">
        <v>4470</v>
      </c>
      <c r="J36" s="13">
        <v>4445</v>
      </c>
      <c r="K36" s="13">
        <v>4422</v>
      </c>
      <c r="L36" s="13">
        <v>4387</v>
      </c>
      <c r="M36" s="13">
        <v>4362</v>
      </c>
      <c r="N36" s="13">
        <v>4334</v>
      </c>
      <c r="O36" s="13">
        <v>4302</v>
      </c>
      <c r="P36" s="13">
        <v>4282</v>
      </c>
      <c r="Q36" s="13">
        <v>4252</v>
      </c>
      <c r="R36" s="13">
        <v>4239</v>
      </c>
      <c r="S36" s="13">
        <v>4247</v>
      </c>
      <c r="T36" s="13">
        <v>4228</v>
      </c>
      <c r="U36" s="13">
        <v>4216</v>
      </c>
      <c r="V36" s="13">
        <v>4187</v>
      </c>
      <c r="W36" s="13">
        <v>4167</v>
      </c>
      <c r="X36" s="13">
        <v>4149</v>
      </c>
      <c r="Y36" s="13">
        <v>4119</v>
      </c>
      <c r="Z36" s="13">
        <v>4087</v>
      </c>
      <c r="AA36" s="13">
        <v>4077</v>
      </c>
      <c r="AB36" s="13">
        <v>4053</v>
      </c>
      <c r="AC36" s="13">
        <v>4028</v>
      </c>
      <c r="AD36" s="13">
        <v>4007</v>
      </c>
      <c r="AE36" s="13">
        <v>3982</v>
      </c>
      <c r="AF36" s="13">
        <v>3965</v>
      </c>
      <c r="AG36" s="13">
        <v>3939</v>
      </c>
      <c r="AH36" s="13">
        <v>3914</v>
      </c>
      <c r="AI36" s="13">
        <v>3900</v>
      </c>
      <c r="AJ36" s="13">
        <v>3875</v>
      </c>
      <c r="AK36" s="13">
        <v>3864</v>
      </c>
      <c r="AL36" s="13">
        <v>3848</v>
      </c>
      <c r="AM36" s="13">
        <v>3822</v>
      </c>
      <c r="AN36" s="13">
        <v>3811</v>
      </c>
      <c r="AO36" s="13">
        <v>3795</v>
      </c>
      <c r="AP36" s="13">
        <v>3774</v>
      </c>
      <c r="AQ36" s="13">
        <v>3766</v>
      </c>
    </row>
    <row r="37" spans="1:43" s="1" customFormat="1">
      <c r="A37" s="102" t="s">
        <v>4</v>
      </c>
      <c r="B37" s="103" t="s">
        <v>31</v>
      </c>
      <c r="C37" s="61" t="s">
        <v>91</v>
      </c>
      <c r="D37" s="13">
        <v>58</v>
      </c>
      <c r="E37" s="13">
        <v>42</v>
      </c>
      <c r="F37" s="13">
        <v>43</v>
      </c>
      <c r="G37" s="13">
        <v>46</v>
      </c>
      <c r="H37" s="13">
        <v>53</v>
      </c>
      <c r="I37" s="13">
        <v>54</v>
      </c>
      <c r="J37" s="13">
        <v>52</v>
      </c>
      <c r="K37" s="13">
        <v>56</v>
      </c>
      <c r="L37" s="13">
        <v>56</v>
      </c>
      <c r="M37" s="13">
        <v>59</v>
      </c>
      <c r="N37" s="13">
        <v>58</v>
      </c>
      <c r="O37" s="13">
        <v>58</v>
      </c>
      <c r="P37" s="13">
        <v>58</v>
      </c>
      <c r="Q37" s="13">
        <v>58</v>
      </c>
      <c r="R37" s="13">
        <v>56</v>
      </c>
      <c r="S37" s="13">
        <v>56</v>
      </c>
      <c r="T37" s="13">
        <v>59</v>
      </c>
      <c r="U37" s="13">
        <v>59</v>
      </c>
      <c r="V37" s="13">
        <v>59</v>
      </c>
      <c r="W37" s="13">
        <v>58</v>
      </c>
      <c r="X37" s="13">
        <v>57</v>
      </c>
      <c r="Y37" s="13">
        <v>57</v>
      </c>
      <c r="Z37" s="13">
        <v>58</v>
      </c>
      <c r="AA37" s="13">
        <v>59</v>
      </c>
      <c r="AB37" s="13">
        <v>57</v>
      </c>
      <c r="AC37" s="13">
        <v>58</v>
      </c>
      <c r="AD37" s="13">
        <v>57</v>
      </c>
      <c r="AE37" s="13">
        <v>60</v>
      </c>
      <c r="AF37" s="13">
        <v>58</v>
      </c>
      <c r="AG37" s="13">
        <v>60</v>
      </c>
      <c r="AH37" s="13">
        <v>60</v>
      </c>
      <c r="AI37" s="13">
        <v>60</v>
      </c>
      <c r="AJ37" s="13">
        <v>60</v>
      </c>
      <c r="AK37" s="13">
        <v>59</v>
      </c>
      <c r="AL37" s="13">
        <v>58</v>
      </c>
      <c r="AM37" s="13">
        <v>57</v>
      </c>
      <c r="AN37" s="13">
        <v>55</v>
      </c>
      <c r="AO37" s="13">
        <v>54</v>
      </c>
      <c r="AP37" s="13">
        <v>53</v>
      </c>
      <c r="AQ37" s="13">
        <v>52</v>
      </c>
    </row>
    <row r="38" spans="1:43" s="1" customFormat="1">
      <c r="A38" s="102"/>
      <c r="B38" s="103"/>
      <c r="C38" s="61" t="s">
        <v>63</v>
      </c>
      <c r="D38" s="13">
        <v>959</v>
      </c>
      <c r="E38" s="13">
        <v>1195</v>
      </c>
      <c r="F38" s="13">
        <v>1204</v>
      </c>
      <c r="G38" s="13">
        <v>1246</v>
      </c>
      <c r="H38" s="13">
        <v>1286</v>
      </c>
      <c r="I38" s="13">
        <v>1318</v>
      </c>
      <c r="J38" s="13">
        <v>1289</v>
      </c>
      <c r="K38" s="13">
        <v>1322</v>
      </c>
      <c r="L38" s="13">
        <v>1308</v>
      </c>
      <c r="M38" s="13">
        <v>1337</v>
      </c>
      <c r="N38" s="13">
        <v>1340</v>
      </c>
      <c r="O38" s="13">
        <v>1350</v>
      </c>
      <c r="P38" s="13">
        <v>1394</v>
      </c>
      <c r="Q38" s="13">
        <v>1412</v>
      </c>
      <c r="R38" s="13">
        <v>1431</v>
      </c>
      <c r="S38" s="13">
        <v>1453</v>
      </c>
      <c r="T38" s="13">
        <v>1452</v>
      </c>
      <c r="U38" s="13">
        <v>1503</v>
      </c>
      <c r="V38" s="13">
        <v>1481</v>
      </c>
      <c r="W38" s="13">
        <v>1504</v>
      </c>
      <c r="X38" s="13">
        <v>1501</v>
      </c>
      <c r="Y38" s="13">
        <v>1493</v>
      </c>
      <c r="Z38" s="13">
        <v>1513</v>
      </c>
      <c r="AA38" s="13">
        <v>1529</v>
      </c>
      <c r="AB38" s="13">
        <v>1562</v>
      </c>
      <c r="AC38" s="13">
        <v>1585</v>
      </c>
      <c r="AD38" s="13">
        <v>1576</v>
      </c>
      <c r="AE38" s="13">
        <v>1573</v>
      </c>
      <c r="AF38" s="13">
        <v>1588</v>
      </c>
      <c r="AG38" s="13">
        <v>1617</v>
      </c>
      <c r="AH38" s="13">
        <v>1628</v>
      </c>
      <c r="AI38" s="13">
        <v>1639</v>
      </c>
      <c r="AJ38" s="13">
        <v>1636</v>
      </c>
      <c r="AK38" s="13">
        <v>1638</v>
      </c>
      <c r="AL38" s="13">
        <v>1655</v>
      </c>
      <c r="AM38" s="13">
        <v>1651</v>
      </c>
      <c r="AN38" s="13">
        <v>1648</v>
      </c>
      <c r="AO38" s="13">
        <v>1655</v>
      </c>
      <c r="AP38" s="13">
        <v>1668</v>
      </c>
      <c r="AQ38" s="13">
        <v>1656</v>
      </c>
    </row>
    <row r="39" spans="1:43" s="1" customFormat="1">
      <c r="A39" s="102"/>
      <c r="B39" s="103"/>
      <c r="C39" s="61" t="s">
        <v>64</v>
      </c>
      <c r="D39" s="13">
        <v>64</v>
      </c>
      <c r="E39" s="13">
        <v>65</v>
      </c>
      <c r="F39" s="13">
        <v>65</v>
      </c>
      <c r="G39" s="13">
        <v>68</v>
      </c>
      <c r="H39" s="13">
        <v>66</v>
      </c>
      <c r="I39" s="13">
        <v>63</v>
      </c>
      <c r="J39" s="13">
        <v>63</v>
      </c>
      <c r="K39" s="13">
        <v>65</v>
      </c>
      <c r="L39" s="13">
        <v>67</v>
      </c>
      <c r="M39" s="13">
        <v>66</v>
      </c>
      <c r="N39" s="13">
        <v>73</v>
      </c>
      <c r="O39" s="13">
        <v>67</v>
      </c>
      <c r="P39" s="13">
        <v>67</v>
      </c>
      <c r="Q39" s="13">
        <v>67</v>
      </c>
      <c r="R39" s="13">
        <v>66</v>
      </c>
      <c r="S39" s="13">
        <v>67</v>
      </c>
      <c r="T39" s="13">
        <v>68</v>
      </c>
      <c r="U39" s="13">
        <v>73</v>
      </c>
      <c r="V39" s="13">
        <v>72</v>
      </c>
      <c r="W39" s="13">
        <v>71</v>
      </c>
      <c r="X39" s="13">
        <v>69</v>
      </c>
      <c r="Y39" s="13">
        <v>79</v>
      </c>
      <c r="Z39" s="13">
        <v>79</v>
      </c>
      <c r="AA39" s="13">
        <v>78</v>
      </c>
      <c r="AB39" s="13">
        <v>67</v>
      </c>
      <c r="AC39" s="13">
        <v>68</v>
      </c>
      <c r="AD39" s="13">
        <v>68</v>
      </c>
      <c r="AE39" s="13">
        <v>68</v>
      </c>
      <c r="AF39" s="13">
        <v>67</v>
      </c>
      <c r="AG39" s="13">
        <v>71</v>
      </c>
      <c r="AH39" s="13">
        <v>73</v>
      </c>
      <c r="AI39" s="13">
        <v>74</v>
      </c>
      <c r="AJ39" s="13">
        <v>74</v>
      </c>
      <c r="AK39" s="13">
        <v>70</v>
      </c>
      <c r="AL39" s="13">
        <v>72</v>
      </c>
      <c r="AM39" s="13">
        <v>72</v>
      </c>
      <c r="AN39" s="13">
        <v>72</v>
      </c>
      <c r="AO39" s="13">
        <v>73</v>
      </c>
      <c r="AP39" s="13">
        <v>69</v>
      </c>
      <c r="AQ39" s="13">
        <v>70</v>
      </c>
    </row>
    <row r="40" spans="1:43" ht="15" customHeight="1">
      <c r="A40" s="105" t="s">
        <v>0</v>
      </c>
      <c r="B40" s="105"/>
      <c r="C40" s="105"/>
      <c r="D40" s="30">
        <f t="shared" ref="D40:AQ40" si="0">SUM(D5:D39)</f>
        <v>27714</v>
      </c>
      <c r="E40" s="30">
        <f t="shared" si="0"/>
        <v>30762</v>
      </c>
      <c r="F40" s="30">
        <f t="shared" si="0"/>
        <v>30837</v>
      </c>
      <c r="G40" s="30">
        <f t="shared" si="0"/>
        <v>31216</v>
      </c>
      <c r="H40" s="30">
        <f t="shared" si="0"/>
        <v>31764</v>
      </c>
      <c r="I40" s="30">
        <f t="shared" si="0"/>
        <v>32059</v>
      </c>
      <c r="J40" s="30">
        <f t="shared" si="0"/>
        <v>31951</v>
      </c>
      <c r="K40" s="30">
        <f t="shared" si="0"/>
        <v>32190</v>
      </c>
      <c r="L40" s="30">
        <f t="shared" si="0"/>
        <v>32189</v>
      </c>
      <c r="M40" s="30">
        <f t="shared" si="0"/>
        <v>32277</v>
      </c>
      <c r="N40" s="30">
        <f t="shared" si="0"/>
        <v>32208</v>
      </c>
      <c r="O40" s="30">
        <f t="shared" si="0"/>
        <v>32263</v>
      </c>
      <c r="P40" s="30">
        <f t="shared" si="0"/>
        <v>32430</v>
      </c>
      <c r="Q40" s="30">
        <f t="shared" si="0"/>
        <v>32367</v>
      </c>
      <c r="R40" s="30">
        <f t="shared" si="0"/>
        <v>32387</v>
      </c>
      <c r="S40" s="30">
        <f t="shared" si="0"/>
        <v>32573</v>
      </c>
      <c r="T40" s="30">
        <f t="shared" si="0"/>
        <v>32614</v>
      </c>
      <c r="U40" s="30">
        <f t="shared" si="0"/>
        <v>32787</v>
      </c>
      <c r="V40" s="30">
        <f t="shared" si="0"/>
        <v>32643</v>
      </c>
      <c r="W40" s="30">
        <f t="shared" si="0"/>
        <v>32781</v>
      </c>
      <c r="X40" s="30">
        <f t="shared" si="0"/>
        <v>32853</v>
      </c>
      <c r="Y40" s="30">
        <f t="shared" si="0"/>
        <v>32792</v>
      </c>
      <c r="Z40" s="30">
        <f t="shared" si="0"/>
        <v>32940</v>
      </c>
      <c r="AA40" s="30">
        <f t="shared" si="0"/>
        <v>33026</v>
      </c>
      <c r="AB40" s="30">
        <f t="shared" si="0"/>
        <v>33177</v>
      </c>
      <c r="AC40" s="30">
        <f t="shared" si="0"/>
        <v>33164</v>
      </c>
      <c r="AD40" s="30">
        <f t="shared" si="0"/>
        <v>33105</v>
      </c>
      <c r="AE40" s="30">
        <f t="shared" si="0"/>
        <v>33110</v>
      </c>
      <c r="AF40" s="30">
        <f t="shared" si="0"/>
        <v>33127</v>
      </c>
      <c r="AG40" s="30">
        <f t="shared" si="0"/>
        <v>33142</v>
      </c>
      <c r="AH40" s="30">
        <f t="shared" si="0"/>
        <v>33166</v>
      </c>
      <c r="AI40" s="30">
        <f t="shared" si="0"/>
        <v>33202</v>
      </c>
      <c r="AJ40" s="30">
        <f t="shared" si="0"/>
        <v>33203</v>
      </c>
      <c r="AK40" s="30">
        <f t="shared" si="0"/>
        <v>33286</v>
      </c>
      <c r="AL40" s="30">
        <f t="shared" si="0"/>
        <v>33369</v>
      </c>
      <c r="AM40" s="30">
        <f t="shared" si="0"/>
        <v>33472</v>
      </c>
      <c r="AN40" s="30">
        <f t="shared" si="0"/>
        <v>33586</v>
      </c>
      <c r="AO40" s="30">
        <f t="shared" si="0"/>
        <v>33615</v>
      </c>
      <c r="AP40" s="30">
        <f t="shared" si="0"/>
        <v>33638</v>
      </c>
      <c r="AQ40" s="30">
        <f t="shared" si="0"/>
        <v>33669</v>
      </c>
    </row>
    <row r="42" spans="1:43">
      <c r="A42" s="7" t="s">
        <v>115</v>
      </c>
      <c r="E42" s="10"/>
      <c r="F42" s="10"/>
      <c r="G42" s="10"/>
      <c r="H42" s="10"/>
      <c r="U42" s="90"/>
      <c r="V42" s="10"/>
    </row>
    <row r="43" spans="1:43">
      <c r="A43" s="1" t="s">
        <v>116</v>
      </c>
      <c r="B43" s="1"/>
      <c r="E43" s="10"/>
      <c r="F43" s="10"/>
      <c r="G43" s="10"/>
      <c r="H43" s="10"/>
    </row>
    <row r="44" spans="1:43" ht="30.75" customHeight="1">
      <c r="A44" s="100" t="s">
        <v>133</v>
      </c>
      <c r="B44" s="100"/>
      <c r="C44" s="100"/>
      <c r="D44" s="100"/>
      <c r="E44" s="100"/>
      <c r="F44" s="100"/>
      <c r="G44" s="100"/>
      <c r="H44" s="100"/>
      <c r="I44" s="100"/>
      <c r="J44" s="100"/>
      <c r="K44" s="100"/>
      <c r="L44" s="100"/>
      <c r="M44" s="100"/>
      <c r="N44" s="100"/>
    </row>
    <row r="45" spans="1:43" ht="15" customHeight="1">
      <c r="A45" s="97" t="s">
        <v>136</v>
      </c>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43" ht="84.75" customHeight="1">
      <c r="A46" s="104" t="s">
        <v>119</v>
      </c>
      <c r="B46" s="104"/>
      <c r="C46" s="104"/>
      <c r="D46" s="104"/>
      <c r="E46" s="104"/>
      <c r="F46" s="104"/>
      <c r="G46" s="104"/>
      <c r="H46" s="104"/>
      <c r="I46" s="104"/>
      <c r="J46" s="104"/>
      <c r="K46" s="104"/>
      <c r="L46" s="104"/>
      <c r="M46" s="104"/>
      <c r="N46" s="104"/>
    </row>
    <row r="47" spans="1:43">
      <c r="E47" s="10"/>
      <c r="F47" s="10"/>
      <c r="G47" s="10"/>
      <c r="H47" s="10"/>
    </row>
    <row r="48" spans="1:43">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row r="65517" spans="5:8">
      <c r="E65517" s="10"/>
      <c r="F65517" s="10"/>
      <c r="G65517" s="10"/>
      <c r="H65517" s="10"/>
    </row>
  </sheetData>
  <mergeCells count="21">
    <mergeCell ref="A46:N46"/>
    <mergeCell ref="A32:A36"/>
    <mergeCell ref="B32:B36"/>
    <mergeCell ref="A40:C40"/>
    <mergeCell ref="A37:A39"/>
    <mergeCell ref="B37:B39"/>
    <mergeCell ref="A44:N44"/>
    <mergeCell ref="A45:Z45"/>
    <mergeCell ref="B21:B22"/>
    <mergeCell ref="A17:A22"/>
    <mergeCell ref="B17:B20"/>
    <mergeCell ref="B29:B30"/>
    <mergeCell ref="A23:A24"/>
    <mergeCell ref="A25:A28"/>
    <mergeCell ref="B26:B27"/>
    <mergeCell ref="A29:A31"/>
    <mergeCell ref="A5:A9"/>
    <mergeCell ref="B6:B7"/>
    <mergeCell ref="A11:A16"/>
    <mergeCell ref="B11:B13"/>
    <mergeCell ref="A2:AQ2"/>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98" t="s">
        <v>127</v>
      </c>
      <c r="B1" s="98"/>
      <c r="C1" s="98"/>
      <c r="D1" s="98"/>
      <c r="E1" s="98"/>
      <c r="F1" s="98"/>
      <c r="G1" s="98"/>
      <c r="H1" s="98"/>
      <c r="I1" s="98"/>
      <c r="J1" s="98"/>
    </row>
    <row r="2" spans="1:10">
      <c r="A2" s="1"/>
    </row>
    <row r="3" spans="1:10" ht="39.950000000000003" customHeight="1">
      <c r="A3" s="99" t="s">
        <v>128</v>
      </c>
      <c r="B3" s="107"/>
      <c r="C3" s="107"/>
      <c r="D3" s="107"/>
      <c r="E3" s="107"/>
      <c r="F3" s="107"/>
      <c r="G3" s="107"/>
      <c r="H3" s="107"/>
      <c r="I3" s="107"/>
      <c r="J3" s="107"/>
    </row>
    <row r="4" spans="1:10" ht="75">
      <c r="A4" s="49" t="s">
        <v>33</v>
      </c>
      <c r="B4" s="50" t="s">
        <v>99</v>
      </c>
      <c r="C4" s="50" t="s">
        <v>98</v>
      </c>
      <c r="D4" s="50" t="s">
        <v>100</v>
      </c>
      <c r="E4" s="50" t="s">
        <v>93</v>
      </c>
      <c r="F4" s="50" t="s">
        <v>94</v>
      </c>
      <c r="G4" s="50" t="s">
        <v>95</v>
      </c>
      <c r="H4" s="50" t="s">
        <v>96</v>
      </c>
      <c r="I4" s="50" t="s">
        <v>97</v>
      </c>
      <c r="J4" s="51" t="s">
        <v>56</v>
      </c>
    </row>
    <row r="5" spans="1:10">
      <c r="A5" s="52">
        <v>45296</v>
      </c>
      <c r="B5" s="53">
        <v>118</v>
      </c>
      <c r="C5" s="53">
        <v>255</v>
      </c>
      <c r="D5" s="54">
        <f>SUM(B5:C5)</f>
        <v>373</v>
      </c>
      <c r="E5" s="53">
        <v>356</v>
      </c>
      <c r="F5" s="53">
        <v>17</v>
      </c>
      <c r="G5" s="53">
        <v>609</v>
      </c>
      <c r="H5" s="55">
        <f>+D5-G5</f>
        <v>-236</v>
      </c>
      <c r="I5" s="56">
        <f>+IF(((D5/G5)-1)&lt;=0,0,((D5/G5)-1))</f>
        <v>0</v>
      </c>
      <c r="J5" s="57"/>
    </row>
    <row r="6" spans="1:10">
      <c r="A6" s="52">
        <v>45303</v>
      </c>
      <c r="B6" s="53">
        <v>118</v>
      </c>
      <c r="C6" s="53">
        <v>255</v>
      </c>
      <c r="D6" s="54">
        <f t="shared" ref="D6:D9" si="0">SUM(B6:C6)</f>
        <v>373</v>
      </c>
      <c r="E6" s="53">
        <v>356</v>
      </c>
      <c r="F6" s="53">
        <v>17</v>
      </c>
      <c r="G6" s="53">
        <v>609</v>
      </c>
      <c r="H6" s="55">
        <f t="shared" ref="H6:H9" si="1">+D6-G6</f>
        <v>-236</v>
      </c>
      <c r="I6" s="56">
        <f t="shared" ref="I6:I9" si="2">+IF(((D6/G6)-1)&lt;=0,0,((D6/G6)-1))</f>
        <v>0</v>
      </c>
      <c r="J6" s="58"/>
    </row>
    <row r="7" spans="1:10">
      <c r="A7" s="52">
        <v>45310</v>
      </c>
      <c r="B7" s="53">
        <v>129</v>
      </c>
      <c r="C7" s="53">
        <v>265</v>
      </c>
      <c r="D7" s="54">
        <f t="shared" si="0"/>
        <v>394</v>
      </c>
      <c r="E7" s="53">
        <v>378</v>
      </c>
      <c r="F7" s="53">
        <v>16</v>
      </c>
      <c r="G7" s="53">
        <v>609</v>
      </c>
      <c r="H7" s="55">
        <f t="shared" si="1"/>
        <v>-215</v>
      </c>
      <c r="I7" s="56">
        <f t="shared" si="2"/>
        <v>0</v>
      </c>
      <c r="J7" s="58"/>
    </row>
    <row r="8" spans="1:10">
      <c r="A8" s="52">
        <v>45317</v>
      </c>
      <c r="B8" s="53">
        <v>135</v>
      </c>
      <c r="C8" s="53">
        <v>270</v>
      </c>
      <c r="D8" s="54">
        <f t="shared" si="0"/>
        <v>405</v>
      </c>
      <c r="E8" s="53">
        <v>387</v>
      </c>
      <c r="F8" s="53">
        <v>18</v>
      </c>
      <c r="G8" s="53">
        <v>609</v>
      </c>
      <c r="H8" s="55">
        <f t="shared" si="1"/>
        <v>-204</v>
      </c>
      <c r="I8" s="56">
        <f t="shared" si="2"/>
        <v>0</v>
      </c>
      <c r="J8" s="58"/>
    </row>
    <row r="9" spans="1:10">
      <c r="A9" s="52">
        <v>45324</v>
      </c>
      <c r="B9" s="53">
        <v>138</v>
      </c>
      <c r="C9" s="53">
        <v>270</v>
      </c>
      <c r="D9" s="54">
        <f t="shared" si="0"/>
        <v>408</v>
      </c>
      <c r="E9" s="53">
        <v>390</v>
      </c>
      <c r="F9" s="53">
        <v>18</v>
      </c>
      <c r="G9" s="53">
        <v>609</v>
      </c>
      <c r="H9" s="55">
        <f t="shared" si="1"/>
        <v>-201</v>
      </c>
      <c r="I9" s="56">
        <f t="shared" si="2"/>
        <v>0</v>
      </c>
      <c r="J9" s="58"/>
    </row>
    <row r="10" spans="1:10">
      <c r="A10" s="75">
        <v>45331</v>
      </c>
      <c r="B10" s="76">
        <v>130</v>
      </c>
      <c r="C10" s="76">
        <v>290</v>
      </c>
      <c r="D10" s="77">
        <f t="shared" ref="D10:D13" si="3">SUM(B10:C10)</f>
        <v>420</v>
      </c>
      <c r="E10" s="76">
        <v>400</v>
      </c>
      <c r="F10" s="76">
        <v>20</v>
      </c>
      <c r="G10" s="53">
        <v>609</v>
      </c>
      <c r="H10" s="78">
        <f t="shared" ref="H10:H13" si="4">+D10-G10</f>
        <v>-189</v>
      </c>
      <c r="I10" s="79">
        <f t="shared" ref="I10:I13" si="5">+IF(((D10/G10)-1)&lt;=0,0,((D10/G10)-1))</f>
        <v>0</v>
      </c>
      <c r="J10" s="80"/>
    </row>
    <row r="11" spans="1:10">
      <c r="A11" s="75">
        <v>45338</v>
      </c>
      <c r="B11" s="76">
        <v>135</v>
      </c>
      <c r="C11" s="76">
        <v>289</v>
      </c>
      <c r="D11" s="77">
        <f t="shared" si="3"/>
        <v>424</v>
      </c>
      <c r="E11" s="76">
        <v>404</v>
      </c>
      <c r="F11" s="76">
        <v>20</v>
      </c>
      <c r="G11" s="53">
        <v>609</v>
      </c>
      <c r="H11" s="78">
        <f t="shared" si="4"/>
        <v>-185</v>
      </c>
      <c r="I11" s="79">
        <f t="shared" si="5"/>
        <v>0</v>
      </c>
      <c r="J11" s="80"/>
    </row>
    <row r="12" spans="1:10">
      <c r="A12" s="75">
        <v>45345</v>
      </c>
      <c r="B12" s="76">
        <v>139</v>
      </c>
      <c r="C12" s="76">
        <v>301</v>
      </c>
      <c r="D12" s="77">
        <f t="shared" si="3"/>
        <v>440</v>
      </c>
      <c r="E12" s="76">
        <v>419</v>
      </c>
      <c r="F12" s="76">
        <v>21</v>
      </c>
      <c r="G12" s="53">
        <v>609</v>
      </c>
      <c r="H12" s="78">
        <f t="shared" si="4"/>
        <v>-169</v>
      </c>
      <c r="I12" s="79">
        <f t="shared" si="5"/>
        <v>0</v>
      </c>
      <c r="J12" s="80"/>
    </row>
    <row r="13" spans="1:10">
      <c r="A13" s="75">
        <v>45352</v>
      </c>
      <c r="B13" s="76">
        <v>140</v>
      </c>
      <c r="C13" s="76">
        <v>306</v>
      </c>
      <c r="D13" s="77">
        <f t="shared" si="3"/>
        <v>446</v>
      </c>
      <c r="E13" s="76">
        <v>425</v>
      </c>
      <c r="F13" s="76">
        <v>21</v>
      </c>
      <c r="G13" s="53">
        <v>609</v>
      </c>
      <c r="H13" s="78">
        <f t="shared" si="4"/>
        <v>-163</v>
      </c>
      <c r="I13" s="79">
        <f t="shared" si="5"/>
        <v>0</v>
      </c>
      <c r="J13" s="80"/>
    </row>
    <row r="14" spans="1:10">
      <c r="A14" s="81">
        <v>45359</v>
      </c>
      <c r="B14" s="82">
        <v>142</v>
      </c>
      <c r="C14" s="82">
        <v>344</v>
      </c>
      <c r="D14" s="83">
        <f t="shared" ref="D14:D17" si="6">SUM(B14:C14)</f>
        <v>486</v>
      </c>
      <c r="E14" s="82">
        <v>465</v>
      </c>
      <c r="F14" s="82">
        <v>21</v>
      </c>
      <c r="G14" s="53">
        <v>609</v>
      </c>
      <c r="H14" s="84">
        <f t="shared" ref="H14:H17" si="7">+D14-G14</f>
        <v>-123</v>
      </c>
      <c r="I14" s="85">
        <f t="shared" ref="I14:I17" si="8">+IF(((D14/G14)-1)&lt;=0,0,((D14/G14)-1))</f>
        <v>0</v>
      </c>
      <c r="J14" s="86"/>
    </row>
    <row r="15" spans="1:10">
      <c r="A15" s="81">
        <v>45366</v>
      </c>
      <c r="B15" s="82">
        <v>142</v>
      </c>
      <c r="C15" s="82">
        <v>344</v>
      </c>
      <c r="D15" s="83">
        <f t="shared" si="6"/>
        <v>486</v>
      </c>
      <c r="E15" s="82">
        <v>465</v>
      </c>
      <c r="F15" s="82">
        <v>21</v>
      </c>
      <c r="G15" s="53">
        <v>609</v>
      </c>
      <c r="H15" s="84">
        <f t="shared" si="7"/>
        <v>-123</v>
      </c>
      <c r="I15" s="85">
        <f t="shared" si="8"/>
        <v>0</v>
      </c>
      <c r="J15" s="86"/>
    </row>
    <row r="16" spans="1:10">
      <c r="A16" s="81">
        <v>45373</v>
      </c>
      <c r="B16" s="82">
        <v>136</v>
      </c>
      <c r="C16" s="82">
        <v>342</v>
      </c>
      <c r="D16" s="83">
        <f t="shared" si="6"/>
        <v>478</v>
      </c>
      <c r="E16" s="82">
        <v>459</v>
      </c>
      <c r="F16" s="82">
        <v>19</v>
      </c>
      <c r="G16" s="53">
        <v>609</v>
      </c>
      <c r="H16" s="84">
        <f t="shared" si="7"/>
        <v>-131</v>
      </c>
      <c r="I16" s="85">
        <f t="shared" si="8"/>
        <v>0</v>
      </c>
      <c r="J16" s="86"/>
    </row>
    <row r="17" spans="1:10">
      <c r="A17" s="81">
        <v>45380</v>
      </c>
      <c r="B17" s="82">
        <v>123</v>
      </c>
      <c r="C17" s="82">
        <v>340</v>
      </c>
      <c r="D17" s="83">
        <f t="shared" si="6"/>
        <v>463</v>
      </c>
      <c r="E17" s="82">
        <v>445</v>
      </c>
      <c r="F17" s="82">
        <v>18</v>
      </c>
      <c r="G17" s="53">
        <v>609</v>
      </c>
      <c r="H17" s="84">
        <f t="shared" si="7"/>
        <v>-146</v>
      </c>
      <c r="I17" s="85">
        <f t="shared" si="8"/>
        <v>0</v>
      </c>
      <c r="J17" s="86"/>
    </row>
    <row r="18" spans="1:10">
      <c r="A18" s="91">
        <v>45387</v>
      </c>
      <c r="B18" s="82">
        <v>111</v>
      </c>
      <c r="C18" s="82">
        <v>336</v>
      </c>
      <c r="D18" s="83">
        <f t="shared" ref="D18:D21" si="9">SUM(B18:C18)</f>
        <v>447</v>
      </c>
      <c r="E18" s="82">
        <v>428</v>
      </c>
      <c r="F18" s="82">
        <v>19</v>
      </c>
      <c r="G18" s="53">
        <v>644</v>
      </c>
      <c r="H18" s="84">
        <f t="shared" ref="H18:H21" si="10">+D18-G18</f>
        <v>-197</v>
      </c>
      <c r="I18" s="85">
        <f t="shared" ref="I18:I21" si="11">+IF(((D18/G18)-1)&lt;=0,0,((D18/G18)-1))</f>
        <v>0</v>
      </c>
      <c r="J18" s="86"/>
    </row>
    <row r="19" spans="1:10">
      <c r="A19" s="91">
        <v>45394</v>
      </c>
      <c r="B19" s="82">
        <v>106</v>
      </c>
      <c r="C19" s="82">
        <v>350</v>
      </c>
      <c r="D19" s="83">
        <f t="shared" si="9"/>
        <v>456</v>
      </c>
      <c r="E19" s="82">
        <v>437</v>
      </c>
      <c r="F19" s="82">
        <v>19</v>
      </c>
      <c r="G19" s="53">
        <v>644</v>
      </c>
      <c r="H19" s="84">
        <f t="shared" si="10"/>
        <v>-188</v>
      </c>
      <c r="I19" s="85">
        <f t="shared" si="11"/>
        <v>0</v>
      </c>
      <c r="J19" s="86"/>
    </row>
    <row r="20" spans="1:10">
      <c r="A20" s="91">
        <v>45401</v>
      </c>
      <c r="B20" s="82">
        <v>109</v>
      </c>
      <c r="C20" s="82">
        <v>350</v>
      </c>
      <c r="D20" s="83">
        <f t="shared" si="9"/>
        <v>459</v>
      </c>
      <c r="E20" s="82">
        <v>440</v>
      </c>
      <c r="F20" s="82">
        <v>19</v>
      </c>
      <c r="G20" s="53">
        <v>644</v>
      </c>
      <c r="H20" s="84">
        <f t="shared" si="10"/>
        <v>-185</v>
      </c>
      <c r="I20" s="85">
        <f t="shared" si="11"/>
        <v>0</v>
      </c>
      <c r="J20" s="86"/>
    </row>
    <row r="21" spans="1:10">
      <c r="A21" s="91">
        <v>45408</v>
      </c>
      <c r="B21" s="82">
        <v>107</v>
      </c>
      <c r="C21" s="82">
        <v>353</v>
      </c>
      <c r="D21" s="83">
        <f t="shared" si="9"/>
        <v>460</v>
      </c>
      <c r="E21" s="82">
        <v>442</v>
      </c>
      <c r="F21" s="82">
        <v>18</v>
      </c>
      <c r="G21" s="53">
        <v>644</v>
      </c>
      <c r="H21" s="84">
        <f t="shared" si="10"/>
        <v>-184</v>
      </c>
      <c r="I21" s="85">
        <f t="shared" si="11"/>
        <v>0</v>
      </c>
      <c r="J21" s="86"/>
    </row>
    <row r="22" spans="1:10">
      <c r="A22" s="91">
        <v>45415</v>
      </c>
      <c r="B22" s="82">
        <v>108</v>
      </c>
      <c r="C22" s="82">
        <v>353</v>
      </c>
      <c r="D22" s="83">
        <f t="shared" ref="D22:D26" si="12">SUM(B22:C22)</f>
        <v>461</v>
      </c>
      <c r="E22" s="82">
        <v>443</v>
      </c>
      <c r="F22" s="82">
        <v>18</v>
      </c>
      <c r="G22" s="82">
        <v>644</v>
      </c>
      <c r="H22" s="84">
        <f t="shared" ref="H22:H26" si="13">+D22-G22</f>
        <v>-183</v>
      </c>
      <c r="I22" s="85">
        <f t="shared" ref="I22:I26" si="14">+IF(((D22/G22)-1)&lt;=0,0,((D22/G22)-1))</f>
        <v>0</v>
      </c>
      <c r="J22" s="86"/>
    </row>
    <row r="23" spans="1:10">
      <c r="A23" s="91">
        <v>45422</v>
      </c>
      <c r="B23" s="82">
        <v>105</v>
      </c>
      <c r="C23" s="82">
        <v>359</v>
      </c>
      <c r="D23" s="83">
        <f t="shared" si="12"/>
        <v>464</v>
      </c>
      <c r="E23" s="82">
        <v>447</v>
      </c>
      <c r="F23" s="82">
        <v>17</v>
      </c>
      <c r="G23" s="82">
        <v>644</v>
      </c>
      <c r="H23" s="84">
        <f t="shared" si="13"/>
        <v>-180</v>
      </c>
      <c r="I23" s="85">
        <f t="shared" si="14"/>
        <v>0</v>
      </c>
      <c r="J23" s="86"/>
    </row>
    <row r="24" spans="1:10">
      <c r="A24" s="91">
        <v>45429</v>
      </c>
      <c r="B24" s="82">
        <v>106</v>
      </c>
      <c r="C24" s="82">
        <v>359</v>
      </c>
      <c r="D24" s="83">
        <f t="shared" si="12"/>
        <v>465</v>
      </c>
      <c r="E24" s="82">
        <v>446</v>
      </c>
      <c r="F24" s="82">
        <v>19</v>
      </c>
      <c r="G24" s="82">
        <v>644</v>
      </c>
      <c r="H24" s="84">
        <f t="shared" si="13"/>
        <v>-179</v>
      </c>
      <c r="I24" s="85">
        <f t="shared" si="14"/>
        <v>0</v>
      </c>
      <c r="J24" s="86"/>
    </row>
    <row r="25" spans="1:10">
      <c r="A25" s="91">
        <v>45436</v>
      </c>
      <c r="B25" s="82">
        <v>94</v>
      </c>
      <c r="C25" s="82">
        <v>351</v>
      </c>
      <c r="D25" s="83">
        <f t="shared" si="12"/>
        <v>445</v>
      </c>
      <c r="E25" s="82">
        <v>425</v>
      </c>
      <c r="F25" s="82">
        <v>20</v>
      </c>
      <c r="G25" s="82">
        <v>644</v>
      </c>
      <c r="H25" s="84">
        <f t="shared" si="13"/>
        <v>-199</v>
      </c>
      <c r="I25" s="85">
        <f t="shared" si="14"/>
        <v>0</v>
      </c>
      <c r="J25" s="86"/>
    </row>
    <row r="26" spans="1:10">
      <c r="A26" s="91">
        <v>45443</v>
      </c>
      <c r="B26" s="82">
        <v>100</v>
      </c>
      <c r="C26" s="82">
        <v>351</v>
      </c>
      <c r="D26" s="83">
        <f t="shared" si="12"/>
        <v>451</v>
      </c>
      <c r="E26" s="82">
        <v>428</v>
      </c>
      <c r="F26" s="82">
        <v>23</v>
      </c>
      <c r="G26" s="82">
        <v>644</v>
      </c>
      <c r="H26" s="84">
        <f t="shared" si="13"/>
        <v>-193</v>
      </c>
      <c r="I26" s="85">
        <f t="shared" si="14"/>
        <v>0</v>
      </c>
      <c r="J26" s="86"/>
    </row>
    <row r="27" spans="1:10">
      <c r="A27" s="91">
        <v>45450</v>
      </c>
      <c r="B27" s="82">
        <v>99</v>
      </c>
      <c r="C27" s="82">
        <v>342</v>
      </c>
      <c r="D27" s="83">
        <f t="shared" ref="D27:D30" si="15">SUM(B27:C27)</f>
        <v>441</v>
      </c>
      <c r="E27" s="82">
        <v>420</v>
      </c>
      <c r="F27" s="82">
        <v>21</v>
      </c>
      <c r="G27" s="82">
        <v>644</v>
      </c>
      <c r="H27" s="84">
        <f t="shared" ref="H27:H30" si="16">+D27-G27</f>
        <v>-203</v>
      </c>
      <c r="I27" s="85">
        <f t="shared" ref="I27:I30" si="17">+IF(((D27/G27)-1)&lt;=0,0,((D27/G27)-1))</f>
        <v>0</v>
      </c>
      <c r="J27" s="86"/>
    </row>
    <row r="28" spans="1:10">
      <c r="A28" s="91">
        <v>45457</v>
      </c>
      <c r="B28" s="82">
        <v>109</v>
      </c>
      <c r="C28" s="82">
        <v>339</v>
      </c>
      <c r="D28" s="83">
        <f t="shared" si="15"/>
        <v>448</v>
      </c>
      <c r="E28" s="82">
        <v>428</v>
      </c>
      <c r="F28" s="82">
        <v>20</v>
      </c>
      <c r="G28" s="82">
        <v>644</v>
      </c>
      <c r="H28" s="84">
        <f t="shared" si="16"/>
        <v>-196</v>
      </c>
      <c r="I28" s="85">
        <f t="shared" si="17"/>
        <v>0</v>
      </c>
      <c r="J28" s="86"/>
    </row>
    <row r="29" spans="1:10">
      <c r="A29" s="91">
        <v>45464</v>
      </c>
      <c r="B29" s="82">
        <v>104</v>
      </c>
      <c r="C29" s="82">
        <v>336</v>
      </c>
      <c r="D29" s="83">
        <f t="shared" si="15"/>
        <v>440</v>
      </c>
      <c r="E29" s="82">
        <v>420</v>
      </c>
      <c r="F29" s="82">
        <v>20</v>
      </c>
      <c r="G29" s="82">
        <v>644</v>
      </c>
      <c r="H29" s="84">
        <f t="shared" si="16"/>
        <v>-204</v>
      </c>
      <c r="I29" s="85">
        <f t="shared" si="17"/>
        <v>0</v>
      </c>
      <c r="J29" s="86"/>
    </row>
    <row r="30" spans="1:10">
      <c r="A30" s="91">
        <v>45471</v>
      </c>
      <c r="B30" s="82">
        <v>111</v>
      </c>
      <c r="C30" s="82">
        <v>336</v>
      </c>
      <c r="D30" s="83">
        <f t="shared" si="15"/>
        <v>447</v>
      </c>
      <c r="E30" s="82">
        <v>426</v>
      </c>
      <c r="F30" s="82">
        <v>21</v>
      </c>
      <c r="G30" s="82">
        <v>644</v>
      </c>
      <c r="H30" s="84">
        <f t="shared" si="16"/>
        <v>-197</v>
      </c>
      <c r="I30" s="85">
        <f t="shared" si="17"/>
        <v>0</v>
      </c>
      <c r="J30" s="86"/>
    </row>
    <row r="31" spans="1:10">
      <c r="A31" s="91">
        <v>45478</v>
      </c>
      <c r="B31" s="82">
        <v>110</v>
      </c>
      <c r="C31" s="82">
        <v>336</v>
      </c>
      <c r="D31" s="83">
        <f t="shared" ref="D31:D34" si="18">SUM(B31:C31)</f>
        <v>446</v>
      </c>
      <c r="E31" s="82">
        <v>424</v>
      </c>
      <c r="F31" s="82">
        <v>22</v>
      </c>
      <c r="G31" s="82">
        <v>644</v>
      </c>
      <c r="H31" s="84">
        <f t="shared" ref="H31:H34" si="19">+D31-G31</f>
        <v>-198</v>
      </c>
      <c r="I31" s="85">
        <f t="shared" ref="I31:I34" si="20">+IF(((D31/G31)-1)&lt;=0,0,((D31/G31)-1))</f>
        <v>0</v>
      </c>
      <c r="J31" s="86"/>
    </row>
    <row r="32" spans="1:10">
      <c r="A32" s="91">
        <v>45485</v>
      </c>
      <c r="B32" s="82">
        <v>123</v>
      </c>
      <c r="C32" s="82">
        <v>322</v>
      </c>
      <c r="D32" s="83">
        <f t="shared" si="18"/>
        <v>445</v>
      </c>
      <c r="E32" s="82">
        <v>423</v>
      </c>
      <c r="F32" s="82">
        <v>22</v>
      </c>
      <c r="G32" s="82">
        <v>644</v>
      </c>
      <c r="H32" s="84">
        <f t="shared" si="19"/>
        <v>-199</v>
      </c>
      <c r="I32" s="85">
        <f t="shared" si="20"/>
        <v>0</v>
      </c>
      <c r="J32" s="86"/>
    </row>
    <row r="33" spans="1:10">
      <c r="A33" s="91">
        <v>45492</v>
      </c>
      <c r="B33" s="82">
        <v>111</v>
      </c>
      <c r="C33" s="82">
        <v>317</v>
      </c>
      <c r="D33" s="83">
        <f t="shared" si="18"/>
        <v>428</v>
      </c>
      <c r="E33" s="82">
        <v>409</v>
      </c>
      <c r="F33" s="82">
        <v>19</v>
      </c>
      <c r="G33" s="82">
        <v>644</v>
      </c>
      <c r="H33" s="84">
        <f t="shared" si="19"/>
        <v>-216</v>
      </c>
      <c r="I33" s="85">
        <f t="shared" si="20"/>
        <v>0</v>
      </c>
      <c r="J33" s="86"/>
    </row>
    <row r="34" spans="1:10">
      <c r="A34" s="91">
        <v>45499</v>
      </c>
      <c r="B34" s="82">
        <v>127</v>
      </c>
      <c r="C34" s="82">
        <v>309</v>
      </c>
      <c r="D34" s="83">
        <f t="shared" si="18"/>
        <v>436</v>
      </c>
      <c r="E34" s="82">
        <v>413</v>
      </c>
      <c r="F34" s="82">
        <v>23</v>
      </c>
      <c r="G34" s="82">
        <v>644</v>
      </c>
      <c r="H34" s="84">
        <f t="shared" si="19"/>
        <v>-208</v>
      </c>
      <c r="I34" s="85">
        <f t="shared" si="20"/>
        <v>0</v>
      </c>
      <c r="J34" s="86"/>
    </row>
    <row r="35" spans="1:10">
      <c r="A35" s="91">
        <v>45506</v>
      </c>
      <c r="B35" s="82">
        <v>123</v>
      </c>
      <c r="C35" s="82">
        <v>307</v>
      </c>
      <c r="D35" s="83">
        <f t="shared" ref="D35:D39" si="21">SUM(B35:C35)</f>
        <v>430</v>
      </c>
      <c r="E35" s="82">
        <v>407</v>
      </c>
      <c r="F35" s="82">
        <v>23</v>
      </c>
      <c r="G35" s="82">
        <v>644</v>
      </c>
      <c r="H35" s="84">
        <f t="shared" ref="H35:H39" si="22">+D35-G35</f>
        <v>-214</v>
      </c>
      <c r="I35" s="85">
        <f t="shared" ref="I35:I39" si="23">+IF(((D35/G35)-1)&lt;=0,0,((D35/G35)-1))</f>
        <v>0</v>
      </c>
      <c r="J35" s="86"/>
    </row>
    <row r="36" spans="1:10">
      <c r="A36" s="91">
        <v>45513</v>
      </c>
      <c r="B36" s="82">
        <v>134</v>
      </c>
      <c r="C36" s="82">
        <v>308</v>
      </c>
      <c r="D36" s="83">
        <f t="shared" si="21"/>
        <v>442</v>
      </c>
      <c r="E36" s="82">
        <v>419</v>
      </c>
      <c r="F36" s="82">
        <v>23</v>
      </c>
      <c r="G36" s="82">
        <v>644</v>
      </c>
      <c r="H36" s="84">
        <f t="shared" si="22"/>
        <v>-202</v>
      </c>
      <c r="I36" s="85">
        <f t="shared" si="23"/>
        <v>0</v>
      </c>
      <c r="J36" s="86"/>
    </row>
    <row r="37" spans="1:10">
      <c r="A37" s="91">
        <v>45520</v>
      </c>
      <c r="B37" s="82">
        <v>135</v>
      </c>
      <c r="C37" s="82">
        <v>309</v>
      </c>
      <c r="D37" s="83">
        <f t="shared" si="21"/>
        <v>444</v>
      </c>
      <c r="E37" s="82">
        <v>418</v>
      </c>
      <c r="F37" s="82">
        <v>26</v>
      </c>
      <c r="G37" s="82">
        <v>644</v>
      </c>
      <c r="H37" s="84">
        <f t="shared" si="22"/>
        <v>-200</v>
      </c>
      <c r="I37" s="85">
        <f t="shared" si="23"/>
        <v>0</v>
      </c>
      <c r="J37" s="86"/>
    </row>
    <row r="38" spans="1:10">
      <c r="A38" s="91">
        <v>45527</v>
      </c>
      <c r="B38" s="82">
        <v>150</v>
      </c>
      <c r="C38" s="82">
        <v>320</v>
      </c>
      <c r="D38" s="83">
        <f t="shared" si="21"/>
        <v>470</v>
      </c>
      <c r="E38" s="82">
        <v>442</v>
      </c>
      <c r="F38" s="82">
        <v>28</v>
      </c>
      <c r="G38" s="82">
        <v>644</v>
      </c>
      <c r="H38" s="84">
        <f t="shared" si="22"/>
        <v>-174</v>
      </c>
      <c r="I38" s="85">
        <f t="shared" si="23"/>
        <v>0</v>
      </c>
      <c r="J38" s="86"/>
    </row>
    <row r="39" spans="1:10">
      <c r="A39" s="91">
        <v>45534</v>
      </c>
      <c r="B39" s="82">
        <v>139</v>
      </c>
      <c r="C39" s="82">
        <v>321</v>
      </c>
      <c r="D39" s="83">
        <f t="shared" si="21"/>
        <v>460</v>
      </c>
      <c r="E39" s="82">
        <v>434</v>
      </c>
      <c r="F39" s="82">
        <v>26</v>
      </c>
      <c r="G39" s="82">
        <v>644</v>
      </c>
      <c r="H39" s="84">
        <f t="shared" si="22"/>
        <v>-184</v>
      </c>
      <c r="I39" s="85">
        <f t="shared" si="23"/>
        <v>0</v>
      </c>
      <c r="J39" s="86"/>
    </row>
    <row r="40" spans="1:10">
      <c r="A40" s="91">
        <v>45541</v>
      </c>
      <c r="B40" s="82">
        <v>154</v>
      </c>
      <c r="C40" s="82">
        <v>312</v>
      </c>
      <c r="D40" s="83">
        <f t="shared" ref="D40:D43" si="24">SUM(B40:C40)</f>
        <v>466</v>
      </c>
      <c r="E40" s="82">
        <v>441</v>
      </c>
      <c r="F40" s="82">
        <v>25</v>
      </c>
      <c r="G40" s="82">
        <v>644</v>
      </c>
      <c r="H40" s="84">
        <f t="shared" ref="H40:H43" si="25">+D40-G40</f>
        <v>-178</v>
      </c>
      <c r="I40" s="85">
        <f t="shared" ref="I40:I43" si="26">+IF(((D40/G40)-1)&lt;=0,0,((D40/G40)-1))</f>
        <v>0</v>
      </c>
      <c r="J40" s="86"/>
    </row>
    <row r="41" spans="1:10">
      <c r="A41" s="91">
        <v>45548</v>
      </c>
      <c r="B41" s="82">
        <v>179</v>
      </c>
      <c r="C41" s="82">
        <v>315</v>
      </c>
      <c r="D41" s="83">
        <f t="shared" si="24"/>
        <v>494</v>
      </c>
      <c r="E41" s="82">
        <v>467</v>
      </c>
      <c r="F41" s="82">
        <v>27</v>
      </c>
      <c r="G41" s="82">
        <v>644</v>
      </c>
      <c r="H41" s="84">
        <f t="shared" si="25"/>
        <v>-150</v>
      </c>
      <c r="I41" s="85">
        <f t="shared" si="26"/>
        <v>0</v>
      </c>
      <c r="J41" s="86"/>
    </row>
    <row r="42" spans="1:10">
      <c r="A42" s="91">
        <v>45555</v>
      </c>
      <c r="B42" s="82">
        <v>179</v>
      </c>
      <c r="C42" s="82">
        <v>316</v>
      </c>
      <c r="D42" s="83">
        <f t="shared" si="24"/>
        <v>495</v>
      </c>
      <c r="E42" s="82">
        <v>468</v>
      </c>
      <c r="F42" s="82">
        <v>27</v>
      </c>
      <c r="G42" s="82">
        <v>644</v>
      </c>
      <c r="H42" s="84">
        <f t="shared" si="25"/>
        <v>-149</v>
      </c>
      <c r="I42" s="85">
        <f t="shared" si="26"/>
        <v>0</v>
      </c>
      <c r="J42" s="86"/>
    </row>
    <row r="43" spans="1:10">
      <c r="A43" s="91">
        <v>45562</v>
      </c>
      <c r="B43" s="82">
        <v>176</v>
      </c>
      <c r="C43" s="82">
        <v>317</v>
      </c>
      <c r="D43" s="83">
        <f t="shared" si="24"/>
        <v>493</v>
      </c>
      <c r="E43" s="82">
        <v>466</v>
      </c>
      <c r="F43" s="82">
        <v>27</v>
      </c>
      <c r="G43" s="82">
        <v>644</v>
      </c>
      <c r="H43" s="84">
        <f t="shared" si="25"/>
        <v>-151</v>
      </c>
      <c r="I43" s="85">
        <f t="shared" si="26"/>
        <v>0</v>
      </c>
      <c r="J43" s="86"/>
    </row>
    <row r="44" spans="1:10" ht="30">
      <c r="A44" s="92" t="s">
        <v>57</v>
      </c>
      <c r="B44" s="93">
        <f>SUBTOTAL(101,Tabla5[AI MEDIDAS CAUTELARES 
(a)])</f>
        <v>126.51282051282051</v>
      </c>
      <c r="C44" s="93">
        <f>SUBTOTAL(101,Tabla5[AI MEDIDAS SOCIOEDUCATIVAS PRIVATIVAS DE LIBERTAD
(b)])</f>
        <v>320.38461538461536</v>
      </c>
      <c r="D44" s="93">
        <f>SUBTOTAL(101,Tabla5[TOTAL AI
(c)=a+b])</f>
        <v>446.89743589743591</v>
      </c>
      <c r="E44" s="93">
        <f>SUBTOTAL(101,Tabla5[AI HOMBRES])</f>
        <v>425.89743589743591</v>
      </c>
      <c r="F44" s="93">
        <f>SUBTOTAL(101,Tabla5[AI MUJERES])</f>
        <v>21</v>
      </c>
      <c r="G44" s="93">
        <f>+G43</f>
        <v>644</v>
      </c>
      <c r="H44" s="94">
        <f>+Tabla5[[#Totals],[TOTAL AI
(c)=a+b]]-Tabla5[[#Totals],[ CAPACIDAD INSTALADA EFECTIVA
(d)]]</f>
        <v>-197.10256410256409</v>
      </c>
      <c r="I44" s="95">
        <f>+IF(((D44/G44)-1)&lt;=0,0,((D44/G44)-1))</f>
        <v>0</v>
      </c>
      <c r="J44" s="96"/>
    </row>
    <row r="46" spans="1:10">
      <c r="A46" s="46" t="s">
        <v>117</v>
      </c>
      <c r="B46" s="46"/>
      <c r="C46" s="46"/>
      <c r="D46" s="46"/>
      <c r="E46" s="46"/>
      <c r="F46" s="46"/>
      <c r="G46" s="46"/>
      <c r="H46" s="46"/>
      <c r="I46" s="46"/>
      <c r="J46" s="46"/>
    </row>
    <row r="47" spans="1:10">
      <c r="A47" s="1" t="s">
        <v>116</v>
      </c>
      <c r="B47" s="1"/>
      <c r="C47" s="1"/>
      <c r="D47" s="1"/>
      <c r="E47" s="1"/>
      <c r="F47" s="1"/>
      <c r="G47" s="1"/>
      <c r="H47" s="1"/>
      <c r="I47" s="1"/>
      <c r="J47" s="1"/>
    </row>
    <row r="48" spans="1:10" ht="15" customHeight="1">
      <c r="A48" s="1" t="s">
        <v>121</v>
      </c>
      <c r="B48" s="1"/>
      <c r="C48" s="1"/>
      <c r="D48" s="1"/>
      <c r="E48" s="1"/>
      <c r="F48" s="1"/>
      <c r="G48" s="1"/>
      <c r="H48" s="1"/>
      <c r="I48" s="1"/>
      <c r="J48" s="1"/>
    </row>
    <row r="49" spans="1:10">
      <c r="A49" s="1" t="s">
        <v>50</v>
      </c>
    </row>
    <row r="50" spans="1:10">
      <c r="A50" s="1"/>
    </row>
    <row r="52" spans="1:10" ht="39.950000000000003" customHeight="1">
      <c r="A52" s="101" t="s">
        <v>134</v>
      </c>
      <c r="B52" s="106"/>
      <c r="C52" s="106"/>
      <c r="D52" s="106"/>
      <c r="E52" s="106"/>
      <c r="F52" s="106"/>
      <c r="G52" s="106"/>
      <c r="H52" s="106"/>
      <c r="I52" s="106"/>
      <c r="J52" s="106"/>
    </row>
    <row r="53" spans="1:10" ht="75">
      <c r="A53" s="59" t="s">
        <v>41</v>
      </c>
      <c r="B53" s="59" t="s">
        <v>99</v>
      </c>
      <c r="C53" s="59" t="s">
        <v>98</v>
      </c>
      <c r="D53" s="59" t="s">
        <v>100</v>
      </c>
      <c r="E53" s="59" t="s">
        <v>93</v>
      </c>
      <c r="F53" s="59" t="s">
        <v>94</v>
      </c>
      <c r="G53" s="59" t="s">
        <v>95</v>
      </c>
      <c r="H53" s="59" t="s">
        <v>96</v>
      </c>
      <c r="I53" s="59" t="s">
        <v>97</v>
      </c>
      <c r="J53" s="59" t="s">
        <v>56</v>
      </c>
    </row>
    <row r="54" spans="1:10">
      <c r="A54" s="27" t="s">
        <v>52</v>
      </c>
      <c r="B54" s="31">
        <f>AVERAGE(B5:B8)</f>
        <v>125</v>
      </c>
      <c r="C54" s="31">
        <f t="shared" ref="C54:F54" si="27">AVERAGE(C5:C8)</f>
        <v>261.25</v>
      </c>
      <c r="D54" s="32">
        <f t="shared" si="27"/>
        <v>386.25</v>
      </c>
      <c r="E54" s="31">
        <f t="shared" si="27"/>
        <v>369.25</v>
      </c>
      <c r="F54" s="31">
        <f t="shared" si="27"/>
        <v>17</v>
      </c>
      <c r="G54" s="31">
        <f>+G8</f>
        <v>609</v>
      </c>
      <c r="H54" s="41">
        <f t="shared" ref="H54:H56" si="28">+D54-G54</f>
        <v>-222.75</v>
      </c>
      <c r="I54" s="15">
        <f t="shared" ref="I54:I56" si="29">+IF(((D54/G54)-1)&lt;=0,0,((D54/G54)-1))</f>
        <v>0</v>
      </c>
      <c r="J54" s="60"/>
    </row>
    <row r="55" spans="1:10">
      <c r="A55" s="27" t="s">
        <v>118</v>
      </c>
      <c r="B55" s="31">
        <f>AVERAGE(B9:B12)</f>
        <v>135.5</v>
      </c>
      <c r="C55" s="31">
        <f t="shared" ref="C55:F55" si="30">AVERAGE(C9:C12)</f>
        <v>287.5</v>
      </c>
      <c r="D55" s="32">
        <f t="shared" si="30"/>
        <v>423</v>
      </c>
      <c r="E55" s="31">
        <f t="shared" si="30"/>
        <v>403.25</v>
      </c>
      <c r="F55" s="31">
        <f t="shared" si="30"/>
        <v>19.75</v>
      </c>
      <c r="G55" s="31">
        <f>+G12</f>
        <v>609</v>
      </c>
      <c r="H55" s="41">
        <f t="shared" si="28"/>
        <v>-186</v>
      </c>
      <c r="I55" s="15">
        <f t="shared" si="29"/>
        <v>0</v>
      </c>
      <c r="J55" s="60"/>
    </row>
    <row r="56" spans="1:10">
      <c r="A56" s="27" t="s">
        <v>120</v>
      </c>
      <c r="B56" s="31">
        <f>AVERAGE(B13:B17)</f>
        <v>136.6</v>
      </c>
      <c r="C56" s="31">
        <f t="shared" ref="C56:F56" si="31">AVERAGE(C13:C17)</f>
        <v>335.2</v>
      </c>
      <c r="D56" s="32">
        <f t="shared" si="31"/>
        <v>471.8</v>
      </c>
      <c r="E56" s="31">
        <f t="shared" si="31"/>
        <v>451.8</v>
      </c>
      <c r="F56" s="31">
        <f t="shared" si="31"/>
        <v>20</v>
      </c>
      <c r="G56" s="31">
        <f>+G17</f>
        <v>609</v>
      </c>
      <c r="H56" s="41">
        <f t="shared" si="28"/>
        <v>-137.19999999999999</v>
      </c>
      <c r="I56" s="15">
        <f t="shared" si="29"/>
        <v>0</v>
      </c>
      <c r="J56" s="60"/>
    </row>
    <row r="57" spans="1:10">
      <c r="A57" s="27" t="s">
        <v>130</v>
      </c>
      <c r="B57" s="31">
        <f>AVERAGE(B18:B21)</f>
        <v>108.25</v>
      </c>
      <c r="C57" s="31">
        <f t="shared" ref="C57:F57" si="32">AVERAGE(C18:C21)</f>
        <v>347.25</v>
      </c>
      <c r="D57" s="32">
        <f t="shared" si="32"/>
        <v>455.5</v>
      </c>
      <c r="E57" s="31">
        <f t="shared" si="32"/>
        <v>436.75</v>
      </c>
      <c r="F57" s="31">
        <f t="shared" si="32"/>
        <v>18.75</v>
      </c>
      <c r="G57" s="31">
        <f>+G21</f>
        <v>644</v>
      </c>
      <c r="H57" s="41">
        <f t="shared" ref="H57" si="33">+D57-G57</f>
        <v>-188.5</v>
      </c>
      <c r="I57" s="15">
        <f t="shared" ref="I57" si="34">+IF(((D57/G57)-1)&lt;=0,0,((D57/G57)-1))</f>
        <v>0</v>
      </c>
      <c r="J57" s="60"/>
    </row>
    <row r="58" spans="1:10">
      <c r="A58" s="27" t="s">
        <v>131</v>
      </c>
      <c r="B58" s="31">
        <f>AVERAGE(B22:B26)</f>
        <v>102.6</v>
      </c>
      <c r="C58" s="31">
        <f t="shared" ref="C58:F58" si="35">AVERAGE(C22:C26)</f>
        <v>354.6</v>
      </c>
      <c r="D58" s="32">
        <f t="shared" si="35"/>
        <v>457.2</v>
      </c>
      <c r="E58" s="31">
        <f t="shared" si="35"/>
        <v>437.8</v>
      </c>
      <c r="F58" s="31">
        <f t="shared" si="35"/>
        <v>19.399999999999999</v>
      </c>
      <c r="G58" s="31">
        <f>+G26</f>
        <v>644</v>
      </c>
      <c r="H58" s="41">
        <f t="shared" ref="H58" si="36">+D58-G58</f>
        <v>-186.8</v>
      </c>
      <c r="I58" s="15">
        <f t="shared" ref="I58" si="37">+IF(((D58/G58)-1)&lt;=0,0,((D58/G58)-1))</f>
        <v>0</v>
      </c>
      <c r="J58" s="60"/>
    </row>
    <row r="59" spans="1:10">
      <c r="A59" s="27" t="s">
        <v>132</v>
      </c>
      <c r="B59" s="31">
        <f>AVERAGE(B27:B30)</f>
        <v>105.75</v>
      </c>
      <c r="C59" s="31">
        <f t="shared" ref="C59:F59" si="38">AVERAGE(C27:C30)</f>
        <v>338.25</v>
      </c>
      <c r="D59" s="32">
        <f t="shared" si="38"/>
        <v>444</v>
      </c>
      <c r="E59" s="31">
        <f t="shared" si="38"/>
        <v>423.5</v>
      </c>
      <c r="F59" s="31">
        <f t="shared" si="38"/>
        <v>20.5</v>
      </c>
      <c r="G59" s="31">
        <f>+G30</f>
        <v>644</v>
      </c>
      <c r="H59" s="41">
        <f t="shared" ref="H59" si="39">+D59-G59</f>
        <v>-200</v>
      </c>
      <c r="I59" s="15">
        <f t="shared" ref="I59" si="40">+IF(((D59/G59)-1)&lt;=0,0,((D59/G59)-1))</f>
        <v>0</v>
      </c>
      <c r="J59" s="60"/>
    </row>
    <row r="60" spans="1:10">
      <c r="A60" s="27" t="s">
        <v>137</v>
      </c>
      <c r="B60" s="31">
        <f>AVERAGE(B31:B34)</f>
        <v>117.75</v>
      </c>
      <c r="C60" s="31">
        <f t="shared" ref="C60:F60" si="41">AVERAGE(C31:C34)</f>
        <v>321</v>
      </c>
      <c r="D60" s="32">
        <f t="shared" si="41"/>
        <v>438.75</v>
      </c>
      <c r="E60" s="31">
        <f t="shared" si="41"/>
        <v>417.25</v>
      </c>
      <c r="F60" s="31">
        <f t="shared" si="41"/>
        <v>21.5</v>
      </c>
      <c r="G60" s="31">
        <f>+G34</f>
        <v>644</v>
      </c>
      <c r="H60" s="41">
        <f t="shared" ref="H60" si="42">+D60-G60</f>
        <v>-205.25</v>
      </c>
      <c r="I60" s="15">
        <f t="shared" ref="I60" si="43">+IF(((D60/G60)-1)&lt;=0,0,((D60/G60)-1))</f>
        <v>0</v>
      </c>
      <c r="J60" s="60"/>
    </row>
    <row r="61" spans="1:10">
      <c r="A61" s="27" t="s">
        <v>138</v>
      </c>
      <c r="B61" s="31">
        <f>AVERAGE(B35:B39)</f>
        <v>136.19999999999999</v>
      </c>
      <c r="C61" s="31">
        <f t="shared" ref="C61:F61" si="44">AVERAGE(C35:C39)</f>
        <v>313</v>
      </c>
      <c r="D61" s="32">
        <f t="shared" si="44"/>
        <v>449.2</v>
      </c>
      <c r="E61" s="31">
        <f t="shared" si="44"/>
        <v>424</v>
      </c>
      <c r="F61" s="31">
        <f t="shared" si="44"/>
        <v>25.2</v>
      </c>
      <c r="G61" s="31">
        <f>+G39</f>
        <v>644</v>
      </c>
      <c r="H61" s="41">
        <f t="shared" ref="H61" si="45">+D61-G61</f>
        <v>-194.8</v>
      </c>
      <c r="I61" s="15">
        <f t="shared" ref="I61" si="46">+IF(((D61/G61)-1)&lt;=0,0,((D61/G61)-1))</f>
        <v>0</v>
      </c>
      <c r="J61" s="60"/>
    </row>
    <row r="62" spans="1:10">
      <c r="A62" s="27" t="s">
        <v>139</v>
      </c>
      <c r="B62" s="31">
        <f>AVERAGE(B40:B43)</f>
        <v>172</v>
      </c>
      <c r="C62" s="31">
        <f t="shared" ref="C62:F62" si="47">AVERAGE(C40:C43)</f>
        <v>315</v>
      </c>
      <c r="D62" s="32">
        <f t="shared" si="47"/>
        <v>487</v>
      </c>
      <c r="E62" s="31">
        <f t="shared" si="47"/>
        <v>460.5</v>
      </c>
      <c r="F62" s="31">
        <f t="shared" si="47"/>
        <v>26.5</v>
      </c>
      <c r="G62" s="31">
        <f>+G43</f>
        <v>644</v>
      </c>
      <c r="H62" s="41">
        <f t="shared" ref="H62" si="48">+D62-G62</f>
        <v>-157</v>
      </c>
      <c r="I62" s="15">
        <f t="shared" ref="I62" si="49">+IF(((D62/G62)-1)&lt;=0,0,((D62/G62)-1))</f>
        <v>0</v>
      </c>
      <c r="J62" s="60"/>
    </row>
    <row r="63" spans="1:10" ht="30">
      <c r="A63" s="34" t="s">
        <v>57</v>
      </c>
      <c r="B63" s="35">
        <f>+Tabla5[[#Totals],[AI MEDIDAS CAUTELARES 
(a)]]</f>
        <v>126.51282051282051</v>
      </c>
      <c r="C63" s="35">
        <f>+Tabla5[[#Totals],[AI MEDIDAS SOCIOEDUCATIVAS PRIVATIVAS DE LIBERTAD
(b)]]</f>
        <v>320.38461538461536</v>
      </c>
      <c r="D63" s="35">
        <f>+Tabla5[[#Totals],[TOTAL AI
(c)=a+b]]</f>
        <v>446.89743589743591</v>
      </c>
      <c r="E63" s="35">
        <f>+Tabla5[[#Totals],[AI HOMBRES]]</f>
        <v>425.89743589743591</v>
      </c>
      <c r="F63" s="35">
        <f>+Tabla5[[#Totals],[AI MUJERES]]</f>
        <v>21</v>
      </c>
      <c r="G63" s="35">
        <f>+Tabla5[[#Totals],[ CAPACIDAD INSTALADA EFECTIVA
(d)]]</f>
        <v>644</v>
      </c>
      <c r="H63" s="35">
        <f>+Tabla5[[#Totals],[PLAZAS FALTANTES
(e)=c-d]]</f>
        <v>-197.10256410256409</v>
      </c>
      <c r="I63" s="38">
        <f>+Tabla5[[#Totals],[% HACINAMIENTO*
(f)=((c/d)-1)*100]]</f>
        <v>0</v>
      </c>
      <c r="J63" s="36"/>
    </row>
    <row r="64" spans="1:10">
      <c r="A64" s="4"/>
      <c r="B64" s="4"/>
      <c r="C64" s="4"/>
      <c r="D64" s="4"/>
      <c r="E64" s="4"/>
      <c r="F64" s="4"/>
      <c r="G64" s="1"/>
      <c r="H64" s="1"/>
      <c r="I64" s="1"/>
      <c r="J64" s="25"/>
    </row>
    <row r="65" spans="1:10">
      <c r="A65" s="46" t="s">
        <v>117</v>
      </c>
      <c r="B65" s="46"/>
      <c r="C65" s="46"/>
      <c r="D65" s="46"/>
      <c r="E65" s="46"/>
      <c r="F65" s="46"/>
      <c r="G65" s="46"/>
      <c r="H65" s="46"/>
      <c r="I65" s="46"/>
      <c r="J65" s="46"/>
    </row>
    <row r="66" spans="1:10">
      <c r="A66" s="1" t="s">
        <v>116</v>
      </c>
      <c r="B66" s="1"/>
      <c r="C66" s="1"/>
      <c r="D66" s="1"/>
      <c r="E66" s="1"/>
      <c r="F66" s="1"/>
      <c r="G66" s="1"/>
      <c r="H66" s="1"/>
      <c r="I66" s="1"/>
      <c r="J66" s="1"/>
    </row>
    <row r="67" spans="1:10" ht="15" customHeight="1">
      <c r="A67" s="1" t="s">
        <v>121</v>
      </c>
      <c r="B67" s="1"/>
      <c r="C67" s="1"/>
      <c r="D67" s="1"/>
      <c r="E67" s="1"/>
      <c r="F67" s="1"/>
      <c r="G67" s="1"/>
      <c r="H67" s="1"/>
      <c r="I67" s="1"/>
      <c r="J67" s="1"/>
    </row>
    <row r="68" spans="1:10">
      <c r="A68" s="1" t="s">
        <v>50</v>
      </c>
      <c r="B68" s="1"/>
      <c r="C68" s="1"/>
      <c r="D68" s="1"/>
      <c r="E68" s="1"/>
      <c r="F68" s="1"/>
      <c r="G68" s="1"/>
      <c r="H68" s="1"/>
      <c r="I68" s="1"/>
      <c r="J68" s="25"/>
    </row>
  </sheetData>
  <mergeCells count="3">
    <mergeCell ref="A52:J52"/>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51"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0"/>
  <sheetViews>
    <sheetView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64" width="7.140625" customWidth="1"/>
  </cols>
  <sheetData>
    <row r="2" spans="1:43" ht="39.950000000000003" customHeight="1">
      <c r="A2" s="101" t="s">
        <v>129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row>
    <row r="3" spans="1:43">
      <c r="A3" s="1"/>
      <c r="B3" s="1"/>
      <c r="C3" s="1"/>
      <c r="D3" s="1"/>
      <c r="E3" s="1"/>
      <c r="F3" s="1"/>
      <c r="G3" s="1"/>
      <c r="H3" s="1"/>
      <c r="I3" s="1"/>
    </row>
    <row r="4" spans="1:43" s="44" customFormat="1" ht="66" customHeight="1">
      <c r="A4" s="43" t="s">
        <v>1</v>
      </c>
      <c r="B4" s="43" t="s">
        <v>11</v>
      </c>
      <c r="C4" s="43" t="s">
        <v>114</v>
      </c>
      <c r="D4" s="47" t="s">
        <v>92</v>
      </c>
      <c r="E4" s="48">
        <v>45296</v>
      </c>
      <c r="F4" s="48">
        <v>45303</v>
      </c>
      <c r="G4" s="48">
        <v>45310</v>
      </c>
      <c r="H4" s="48">
        <v>45317</v>
      </c>
      <c r="I4" s="48">
        <v>45324</v>
      </c>
      <c r="J4" s="48">
        <v>45331</v>
      </c>
      <c r="K4" s="48">
        <v>45338</v>
      </c>
      <c r="L4" s="48">
        <v>45345</v>
      </c>
      <c r="M4" s="48">
        <v>45352</v>
      </c>
      <c r="N4" s="48">
        <v>45359</v>
      </c>
      <c r="O4" s="48">
        <v>45366</v>
      </c>
      <c r="P4" s="48">
        <v>45373</v>
      </c>
      <c r="Q4" s="48">
        <v>45380</v>
      </c>
      <c r="R4" s="48">
        <v>45387</v>
      </c>
      <c r="S4" s="48">
        <v>45394</v>
      </c>
      <c r="T4" s="48">
        <v>45401</v>
      </c>
      <c r="U4" s="48">
        <v>45408</v>
      </c>
      <c r="V4" s="48">
        <v>45415</v>
      </c>
      <c r="W4" s="48">
        <v>45422</v>
      </c>
      <c r="X4" s="48">
        <v>45429</v>
      </c>
      <c r="Y4" s="48">
        <v>45436</v>
      </c>
      <c r="Z4" s="48">
        <v>45443</v>
      </c>
      <c r="AA4" s="48">
        <v>45450</v>
      </c>
      <c r="AB4" s="48">
        <v>45457</v>
      </c>
      <c r="AC4" s="48">
        <v>45464</v>
      </c>
      <c r="AD4" s="48">
        <v>45471</v>
      </c>
      <c r="AE4" s="48">
        <v>45478</v>
      </c>
      <c r="AF4" s="48">
        <v>45485</v>
      </c>
      <c r="AG4" s="48">
        <v>45492</v>
      </c>
      <c r="AH4" s="48">
        <v>45499</v>
      </c>
      <c r="AI4" s="48">
        <v>45506</v>
      </c>
      <c r="AJ4" s="48">
        <v>45513</v>
      </c>
      <c r="AK4" s="48">
        <v>45520</v>
      </c>
      <c r="AL4" s="48">
        <v>45527</v>
      </c>
      <c r="AM4" s="48">
        <v>45534</v>
      </c>
      <c r="AN4" s="48">
        <v>45541</v>
      </c>
      <c r="AO4" s="48">
        <v>45548</v>
      </c>
      <c r="AP4" s="48">
        <v>45555</v>
      </c>
      <c r="AQ4" s="48">
        <v>45562</v>
      </c>
    </row>
    <row r="5" spans="1:43">
      <c r="A5" s="110" t="s">
        <v>10</v>
      </c>
      <c r="B5" s="40" t="s">
        <v>13</v>
      </c>
      <c r="C5" s="40" t="s">
        <v>101</v>
      </c>
      <c r="D5" s="45">
        <v>55</v>
      </c>
      <c r="E5" s="45">
        <v>50</v>
      </c>
      <c r="F5" s="45">
        <v>50</v>
      </c>
      <c r="G5" s="45">
        <v>48</v>
      </c>
      <c r="H5" s="45">
        <v>46</v>
      </c>
      <c r="I5" s="45">
        <v>46</v>
      </c>
      <c r="J5" s="45">
        <v>45</v>
      </c>
      <c r="K5" s="45">
        <v>45</v>
      </c>
      <c r="L5" s="45">
        <v>51</v>
      </c>
      <c r="M5" s="45">
        <v>49</v>
      </c>
      <c r="N5" s="45">
        <v>53</v>
      </c>
      <c r="O5" s="45">
        <v>53</v>
      </c>
      <c r="P5" s="45">
        <v>56</v>
      </c>
      <c r="Q5" s="45">
        <v>49</v>
      </c>
      <c r="R5" s="45">
        <v>54</v>
      </c>
      <c r="S5" s="45">
        <v>55</v>
      </c>
      <c r="T5" s="45">
        <v>55</v>
      </c>
      <c r="U5" s="45">
        <v>54</v>
      </c>
      <c r="V5" s="45">
        <v>54</v>
      </c>
      <c r="W5" s="45">
        <v>53</v>
      </c>
      <c r="X5" s="45">
        <v>53</v>
      </c>
      <c r="Y5" s="45">
        <v>50</v>
      </c>
      <c r="Z5" s="45">
        <v>50</v>
      </c>
      <c r="AA5" s="45">
        <v>51</v>
      </c>
      <c r="AB5" s="45">
        <v>52</v>
      </c>
      <c r="AC5" s="45">
        <v>53</v>
      </c>
      <c r="AD5" s="45">
        <v>53</v>
      </c>
      <c r="AE5" s="45">
        <v>52</v>
      </c>
      <c r="AF5" s="45">
        <v>53</v>
      </c>
      <c r="AG5" s="45">
        <v>52</v>
      </c>
      <c r="AH5" s="45">
        <v>53</v>
      </c>
      <c r="AI5" s="45">
        <v>53</v>
      </c>
      <c r="AJ5" s="45">
        <v>56</v>
      </c>
      <c r="AK5" s="45">
        <v>58</v>
      </c>
      <c r="AL5" s="45">
        <v>62</v>
      </c>
      <c r="AM5" s="45">
        <v>63</v>
      </c>
      <c r="AN5" s="45">
        <v>63</v>
      </c>
      <c r="AO5" s="45">
        <v>62</v>
      </c>
      <c r="AP5" s="45">
        <v>62</v>
      </c>
      <c r="AQ5" s="45">
        <v>61</v>
      </c>
    </row>
    <row r="6" spans="1:43">
      <c r="A6" s="110"/>
      <c r="B6" s="40" t="s">
        <v>14</v>
      </c>
      <c r="C6" s="40" t="s">
        <v>102</v>
      </c>
      <c r="D6" s="45">
        <v>50</v>
      </c>
      <c r="E6" s="45">
        <v>27</v>
      </c>
      <c r="F6" s="45">
        <v>27</v>
      </c>
      <c r="G6" s="45">
        <v>28</v>
      </c>
      <c r="H6" s="45">
        <v>26</v>
      </c>
      <c r="I6" s="45">
        <v>26</v>
      </c>
      <c r="J6" s="45">
        <v>28</v>
      </c>
      <c r="K6" s="45">
        <v>27</v>
      </c>
      <c r="L6" s="45">
        <v>28</v>
      </c>
      <c r="M6" s="45">
        <v>28</v>
      </c>
      <c r="N6" s="45">
        <v>34</v>
      </c>
      <c r="O6" s="45">
        <v>34</v>
      </c>
      <c r="P6" s="45">
        <v>39</v>
      </c>
      <c r="Q6" s="45">
        <v>39</v>
      </c>
      <c r="R6" s="45">
        <v>38</v>
      </c>
      <c r="S6" s="45">
        <v>35</v>
      </c>
      <c r="T6" s="45">
        <v>35</v>
      </c>
      <c r="U6" s="45">
        <v>36</v>
      </c>
      <c r="V6" s="45">
        <v>36</v>
      </c>
      <c r="W6" s="45">
        <v>38</v>
      </c>
      <c r="X6" s="45">
        <v>38</v>
      </c>
      <c r="Y6" s="45">
        <v>39</v>
      </c>
      <c r="Z6" s="45">
        <v>36</v>
      </c>
      <c r="AA6" s="45">
        <v>39</v>
      </c>
      <c r="AB6" s="45">
        <v>41</v>
      </c>
      <c r="AC6" s="45">
        <v>41</v>
      </c>
      <c r="AD6" s="45">
        <v>46</v>
      </c>
      <c r="AE6" s="45">
        <v>43</v>
      </c>
      <c r="AF6" s="45">
        <v>41</v>
      </c>
      <c r="AG6" s="45">
        <v>38</v>
      </c>
      <c r="AH6" s="45">
        <v>38</v>
      </c>
      <c r="AI6" s="45">
        <v>38</v>
      </c>
      <c r="AJ6" s="45">
        <v>35</v>
      </c>
      <c r="AK6" s="45">
        <v>36</v>
      </c>
      <c r="AL6" s="45">
        <v>38</v>
      </c>
      <c r="AM6" s="45">
        <v>38</v>
      </c>
      <c r="AN6" s="45">
        <v>38</v>
      </c>
      <c r="AO6" s="45">
        <v>37</v>
      </c>
      <c r="AP6" s="45">
        <v>37</v>
      </c>
      <c r="AQ6" s="45">
        <v>37</v>
      </c>
    </row>
    <row r="7" spans="1:43">
      <c r="A7" s="110" t="s">
        <v>5</v>
      </c>
      <c r="B7" s="40" t="s">
        <v>17</v>
      </c>
      <c r="C7" s="40" t="s">
        <v>103</v>
      </c>
      <c r="D7" s="45">
        <v>60</v>
      </c>
      <c r="E7" s="45">
        <v>44</v>
      </c>
      <c r="F7" s="45">
        <v>44</v>
      </c>
      <c r="G7" s="45">
        <v>44</v>
      </c>
      <c r="H7" s="45">
        <v>44</v>
      </c>
      <c r="I7" s="45">
        <v>44</v>
      </c>
      <c r="J7" s="45">
        <v>54</v>
      </c>
      <c r="K7" s="45">
        <v>54</v>
      </c>
      <c r="L7" s="45">
        <v>61</v>
      </c>
      <c r="M7" s="45">
        <v>61</v>
      </c>
      <c r="N7" s="45">
        <v>65</v>
      </c>
      <c r="O7" s="45">
        <v>65</v>
      </c>
      <c r="P7" s="45">
        <v>65</v>
      </c>
      <c r="Q7" s="45">
        <v>61</v>
      </c>
      <c r="R7" s="45">
        <v>56</v>
      </c>
      <c r="S7" s="45">
        <v>64</v>
      </c>
      <c r="T7" s="45">
        <v>64</v>
      </c>
      <c r="U7" s="45">
        <v>65</v>
      </c>
      <c r="V7" s="45">
        <v>65</v>
      </c>
      <c r="W7" s="45">
        <v>65</v>
      </c>
      <c r="X7" s="45">
        <v>66</v>
      </c>
      <c r="Y7" s="45">
        <v>63</v>
      </c>
      <c r="Z7" s="45">
        <v>63</v>
      </c>
      <c r="AA7" s="45">
        <v>55</v>
      </c>
      <c r="AB7" s="45">
        <v>55</v>
      </c>
      <c r="AC7" s="45">
        <v>55</v>
      </c>
      <c r="AD7" s="45">
        <v>55</v>
      </c>
      <c r="AE7" s="45">
        <v>55</v>
      </c>
      <c r="AF7" s="45">
        <v>55</v>
      </c>
      <c r="AG7" s="45">
        <v>55</v>
      </c>
      <c r="AH7" s="45">
        <v>55</v>
      </c>
      <c r="AI7" s="45">
        <v>55</v>
      </c>
      <c r="AJ7" s="45">
        <v>55</v>
      </c>
      <c r="AK7" s="45">
        <v>60</v>
      </c>
      <c r="AL7" s="45">
        <v>63</v>
      </c>
      <c r="AM7" s="45">
        <v>63</v>
      </c>
      <c r="AN7" s="45">
        <v>63</v>
      </c>
      <c r="AO7" s="45">
        <v>65</v>
      </c>
      <c r="AP7" s="45">
        <v>65</v>
      </c>
      <c r="AQ7" s="45">
        <v>65</v>
      </c>
    </row>
    <row r="8" spans="1:43">
      <c r="A8" s="110"/>
      <c r="B8" s="40" t="s">
        <v>20</v>
      </c>
      <c r="C8" s="40" t="s">
        <v>104</v>
      </c>
      <c r="D8" s="45">
        <v>55</v>
      </c>
      <c r="E8" s="45">
        <v>31</v>
      </c>
      <c r="F8" s="45">
        <v>31</v>
      </c>
      <c r="G8" s="45">
        <v>31</v>
      </c>
      <c r="H8" s="45">
        <v>35</v>
      </c>
      <c r="I8" s="45">
        <v>39</v>
      </c>
      <c r="J8" s="45">
        <v>38</v>
      </c>
      <c r="K8" s="45">
        <v>38</v>
      </c>
      <c r="L8" s="45">
        <v>38</v>
      </c>
      <c r="M8" s="45">
        <v>42</v>
      </c>
      <c r="N8" s="45">
        <v>38</v>
      </c>
      <c r="O8" s="45">
        <v>38</v>
      </c>
      <c r="P8" s="45">
        <v>42</v>
      </c>
      <c r="Q8" s="45">
        <v>41</v>
      </c>
      <c r="R8" s="45">
        <v>39</v>
      </c>
      <c r="S8" s="45">
        <v>37</v>
      </c>
      <c r="T8" s="45">
        <v>37</v>
      </c>
      <c r="U8" s="45">
        <v>37</v>
      </c>
      <c r="V8" s="45">
        <v>36</v>
      </c>
      <c r="W8" s="45">
        <v>34</v>
      </c>
      <c r="X8" s="45">
        <v>34</v>
      </c>
      <c r="Y8" s="45">
        <v>35</v>
      </c>
      <c r="Z8" s="45">
        <v>32</v>
      </c>
      <c r="AA8" s="45">
        <v>33</v>
      </c>
      <c r="AB8" s="45">
        <v>33</v>
      </c>
      <c r="AC8" s="45">
        <v>31</v>
      </c>
      <c r="AD8" s="45">
        <v>31</v>
      </c>
      <c r="AE8" s="45">
        <v>33</v>
      </c>
      <c r="AF8" s="45">
        <v>34</v>
      </c>
      <c r="AG8" s="45">
        <v>33</v>
      </c>
      <c r="AH8" s="45">
        <v>31</v>
      </c>
      <c r="AI8" s="45">
        <v>31</v>
      </c>
      <c r="AJ8" s="45">
        <v>31</v>
      </c>
      <c r="AK8" s="45">
        <v>31</v>
      </c>
      <c r="AL8" s="45">
        <v>35</v>
      </c>
      <c r="AM8" s="45">
        <v>34</v>
      </c>
      <c r="AN8" s="45">
        <v>34</v>
      </c>
      <c r="AO8" s="45">
        <v>34</v>
      </c>
      <c r="AP8" s="45">
        <v>34</v>
      </c>
      <c r="AQ8" s="45">
        <v>33</v>
      </c>
    </row>
    <row r="9" spans="1:43">
      <c r="A9" s="40" t="s">
        <v>7</v>
      </c>
      <c r="B9" s="40" t="s">
        <v>25</v>
      </c>
      <c r="C9" s="40" t="s">
        <v>105</v>
      </c>
      <c r="D9" s="45">
        <v>35</v>
      </c>
      <c r="E9" s="45">
        <v>19</v>
      </c>
      <c r="F9" s="45">
        <v>19</v>
      </c>
      <c r="G9" s="45">
        <v>20</v>
      </c>
      <c r="H9" s="45">
        <v>20</v>
      </c>
      <c r="I9" s="45">
        <v>21</v>
      </c>
      <c r="J9" s="45">
        <v>21</v>
      </c>
      <c r="K9" s="45">
        <v>24</v>
      </c>
      <c r="L9" s="45">
        <v>21</v>
      </c>
      <c r="M9" s="45">
        <v>23</v>
      </c>
      <c r="N9" s="45">
        <v>22</v>
      </c>
      <c r="O9" s="45">
        <v>22</v>
      </c>
      <c r="P9" s="45">
        <v>17</v>
      </c>
      <c r="Q9" s="45">
        <v>16</v>
      </c>
      <c r="R9" s="45">
        <v>15</v>
      </c>
      <c r="S9" s="45">
        <v>16</v>
      </c>
      <c r="T9" s="45">
        <v>16</v>
      </c>
      <c r="U9" s="45">
        <v>16</v>
      </c>
      <c r="V9" s="45">
        <v>14</v>
      </c>
      <c r="W9" s="45">
        <v>14</v>
      </c>
      <c r="X9" s="45">
        <v>14</v>
      </c>
      <c r="Y9" s="45">
        <v>13</v>
      </c>
      <c r="Z9" s="45">
        <v>18</v>
      </c>
      <c r="AA9" s="45">
        <v>19</v>
      </c>
      <c r="AB9" s="45">
        <v>19</v>
      </c>
      <c r="AC9" s="45">
        <v>18</v>
      </c>
      <c r="AD9" s="45">
        <v>18</v>
      </c>
      <c r="AE9" s="45">
        <v>18</v>
      </c>
      <c r="AF9" s="45">
        <v>25</v>
      </c>
      <c r="AG9" s="45">
        <v>18</v>
      </c>
      <c r="AH9" s="45">
        <v>19</v>
      </c>
      <c r="AI9" s="45">
        <v>19</v>
      </c>
      <c r="AJ9" s="45">
        <v>20</v>
      </c>
      <c r="AK9" s="45">
        <v>16</v>
      </c>
      <c r="AL9" s="45">
        <v>13</v>
      </c>
      <c r="AM9" s="45">
        <v>13</v>
      </c>
      <c r="AN9" s="45">
        <v>13</v>
      </c>
      <c r="AO9" s="45">
        <v>15</v>
      </c>
      <c r="AP9" s="45">
        <v>16</v>
      </c>
      <c r="AQ9" s="45">
        <v>16</v>
      </c>
    </row>
    <row r="10" spans="1:43">
      <c r="A10" s="110" t="s">
        <v>9</v>
      </c>
      <c r="B10" s="40" t="s">
        <v>28</v>
      </c>
      <c r="C10" s="40" t="s">
        <v>106</v>
      </c>
      <c r="D10" s="45">
        <v>35</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row>
    <row r="11" spans="1:43">
      <c r="A11" s="110"/>
      <c r="B11" s="40" t="s">
        <v>29</v>
      </c>
      <c r="C11" s="40" t="s">
        <v>107</v>
      </c>
      <c r="D11" s="45">
        <v>35</v>
      </c>
      <c r="E11" s="45">
        <v>16</v>
      </c>
      <c r="F11" s="45">
        <v>16</v>
      </c>
      <c r="G11" s="45">
        <v>16</v>
      </c>
      <c r="H11" s="45">
        <v>16</v>
      </c>
      <c r="I11" s="45">
        <v>15</v>
      </c>
      <c r="J11" s="45">
        <v>15</v>
      </c>
      <c r="K11" s="45">
        <v>18</v>
      </c>
      <c r="L11" s="45">
        <v>16</v>
      </c>
      <c r="M11" s="45">
        <v>22</v>
      </c>
      <c r="N11" s="45">
        <v>18</v>
      </c>
      <c r="O11" s="45">
        <v>18</v>
      </c>
      <c r="P11" s="45">
        <v>18</v>
      </c>
      <c r="Q11" s="45">
        <v>18</v>
      </c>
      <c r="R11" s="45">
        <v>18</v>
      </c>
      <c r="S11" s="45">
        <v>19</v>
      </c>
      <c r="T11" s="45">
        <v>19</v>
      </c>
      <c r="U11" s="45">
        <v>19</v>
      </c>
      <c r="V11" s="45">
        <v>19</v>
      </c>
      <c r="W11" s="45">
        <v>18</v>
      </c>
      <c r="X11" s="45">
        <v>18</v>
      </c>
      <c r="Y11" s="45">
        <v>18</v>
      </c>
      <c r="Z11" s="45">
        <v>18</v>
      </c>
      <c r="AA11" s="45">
        <v>18</v>
      </c>
      <c r="AB11" s="45">
        <v>20</v>
      </c>
      <c r="AC11" s="45">
        <v>18</v>
      </c>
      <c r="AD11" s="45">
        <v>17</v>
      </c>
      <c r="AE11" s="45">
        <v>17</v>
      </c>
      <c r="AF11" s="45">
        <v>17</v>
      </c>
      <c r="AG11" s="45">
        <v>17</v>
      </c>
      <c r="AH11" s="45">
        <v>13</v>
      </c>
      <c r="AI11" s="45">
        <v>13</v>
      </c>
      <c r="AJ11" s="45">
        <v>17</v>
      </c>
      <c r="AK11" s="45">
        <v>16</v>
      </c>
      <c r="AL11" s="45">
        <v>16</v>
      </c>
      <c r="AM11" s="45">
        <v>16</v>
      </c>
      <c r="AN11" s="45">
        <v>18</v>
      </c>
      <c r="AO11" s="45">
        <v>18</v>
      </c>
      <c r="AP11" s="45">
        <v>18</v>
      </c>
      <c r="AQ11" s="45">
        <v>18</v>
      </c>
    </row>
    <row r="12" spans="1:43">
      <c r="A12" s="110" t="s">
        <v>3</v>
      </c>
      <c r="B12" s="110" t="s">
        <v>30</v>
      </c>
      <c r="C12" s="40" t="s">
        <v>108</v>
      </c>
      <c r="D12" s="45">
        <v>25</v>
      </c>
      <c r="E12" s="45">
        <v>5</v>
      </c>
      <c r="F12" s="45">
        <v>5</v>
      </c>
      <c r="G12" s="45">
        <v>6</v>
      </c>
      <c r="H12" s="45">
        <v>7</v>
      </c>
      <c r="I12" s="45">
        <v>7</v>
      </c>
      <c r="J12" s="45">
        <v>8</v>
      </c>
      <c r="K12" s="45">
        <v>8</v>
      </c>
      <c r="L12" s="45">
        <v>9</v>
      </c>
      <c r="M12" s="45">
        <v>9</v>
      </c>
      <c r="N12" s="45">
        <v>6</v>
      </c>
      <c r="O12" s="45">
        <v>6</v>
      </c>
      <c r="P12" s="45">
        <v>5</v>
      </c>
      <c r="Q12" s="45">
        <v>4</v>
      </c>
      <c r="R12" s="45">
        <v>4</v>
      </c>
      <c r="S12" s="45">
        <v>4</v>
      </c>
      <c r="T12" s="45">
        <v>4</v>
      </c>
      <c r="U12" s="45">
        <v>4</v>
      </c>
      <c r="V12" s="45">
        <v>4</v>
      </c>
      <c r="W12" s="45">
        <v>4</v>
      </c>
      <c r="X12" s="45">
        <v>4</v>
      </c>
      <c r="Y12" s="45">
        <v>5</v>
      </c>
      <c r="Z12" s="45">
        <v>7</v>
      </c>
      <c r="AA12" s="45">
        <v>7</v>
      </c>
      <c r="AB12" s="45">
        <v>6</v>
      </c>
      <c r="AC12" s="45">
        <v>6</v>
      </c>
      <c r="AD12" s="45">
        <v>8</v>
      </c>
      <c r="AE12" s="45">
        <v>8</v>
      </c>
      <c r="AF12" s="45">
        <v>8</v>
      </c>
      <c r="AG12" s="45">
        <v>7</v>
      </c>
      <c r="AH12" s="45">
        <v>9</v>
      </c>
      <c r="AI12" s="45">
        <v>9</v>
      </c>
      <c r="AJ12" s="45">
        <v>9</v>
      </c>
      <c r="AK12" s="45">
        <v>12</v>
      </c>
      <c r="AL12" s="45">
        <v>15</v>
      </c>
      <c r="AM12" s="45">
        <v>13</v>
      </c>
      <c r="AN12" s="45">
        <v>13</v>
      </c>
      <c r="AO12" s="45">
        <v>16</v>
      </c>
      <c r="AP12" s="45">
        <v>15</v>
      </c>
      <c r="AQ12" s="45">
        <v>15</v>
      </c>
    </row>
    <row r="13" spans="1:43">
      <c r="A13" s="110"/>
      <c r="B13" s="110"/>
      <c r="C13" s="40" t="s">
        <v>109</v>
      </c>
      <c r="D13" s="45">
        <v>164</v>
      </c>
      <c r="E13" s="45">
        <v>122</v>
      </c>
      <c r="F13" s="45">
        <v>122</v>
      </c>
      <c r="G13" s="45">
        <v>143</v>
      </c>
      <c r="H13" s="45">
        <v>154</v>
      </c>
      <c r="I13" s="45">
        <v>154</v>
      </c>
      <c r="J13" s="45">
        <v>154</v>
      </c>
      <c r="K13" s="45">
        <v>154</v>
      </c>
      <c r="L13" s="45">
        <v>160</v>
      </c>
      <c r="M13" s="45">
        <v>156</v>
      </c>
      <c r="N13" s="45">
        <v>154</v>
      </c>
      <c r="O13" s="45">
        <v>154</v>
      </c>
      <c r="P13" s="45">
        <v>140</v>
      </c>
      <c r="Q13" s="45">
        <v>139</v>
      </c>
      <c r="R13" s="45">
        <v>124</v>
      </c>
      <c r="S13" s="45">
        <v>127</v>
      </c>
      <c r="T13" s="45">
        <v>130</v>
      </c>
      <c r="U13" s="45">
        <v>131</v>
      </c>
      <c r="V13" s="45">
        <v>135</v>
      </c>
      <c r="W13" s="45">
        <v>142</v>
      </c>
      <c r="X13" s="45">
        <v>140</v>
      </c>
      <c r="Y13" s="45">
        <v>127</v>
      </c>
      <c r="Z13" s="45">
        <v>131</v>
      </c>
      <c r="AA13" s="45">
        <v>125</v>
      </c>
      <c r="AB13" s="45">
        <v>128</v>
      </c>
      <c r="AC13" s="45">
        <v>124</v>
      </c>
      <c r="AD13" s="45">
        <v>126</v>
      </c>
      <c r="AE13" s="45">
        <v>126</v>
      </c>
      <c r="AF13" s="45">
        <v>132</v>
      </c>
      <c r="AG13" s="45">
        <v>130</v>
      </c>
      <c r="AH13" s="45">
        <v>139</v>
      </c>
      <c r="AI13" s="45">
        <v>133</v>
      </c>
      <c r="AJ13" s="45">
        <v>140</v>
      </c>
      <c r="AK13" s="45">
        <v>136</v>
      </c>
      <c r="AL13" s="45">
        <v>148</v>
      </c>
      <c r="AM13" s="45">
        <v>140</v>
      </c>
      <c r="AN13" s="45">
        <v>145</v>
      </c>
      <c r="AO13" s="45">
        <v>168</v>
      </c>
      <c r="AP13" s="45">
        <v>167</v>
      </c>
      <c r="AQ13" s="45">
        <v>167</v>
      </c>
    </row>
    <row r="14" spans="1:43">
      <c r="A14" s="110" t="s">
        <v>4</v>
      </c>
      <c r="B14" s="110" t="s">
        <v>31</v>
      </c>
      <c r="C14" s="40" t="s">
        <v>110</v>
      </c>
      <c r="D14" s="45">
        <v>40</v>
      </c>
      <c r="E14" s="45">
        <v>12</v>
      </c>
      <c r="F14" s="45">
        <v>12</v>
      </c>
      <c r="G14" s="45">
        <v>10</v>
      </c>
      <c r="H14" s="45">
        <v>11</v>
      </c>
      <c r="I14" s="45">
        <v>11</v>
      </c>
      <c r="J14" s="45">
        <v>12</v>
      </c>
      <c r="K14" s="45">
        <v>12</v>
      </c>
      <c r="L14" s="45">
        <v>12</v>
      </c>
      <c r="M14" s="45">
        <v>12</v>
      </c>
      <c r="N14" s="45">
        <v>15</v>
      </c>
      <c r="O14" s="45">
        <v>15</v>
      </c>
      <c r="P14" s="45">
        <v>14</v>
      </c>
      <c r="Q14" s="45">
        <v>14</v>
      </c>
      <c r="R14" s="45">
        <v>15</v>
      </c>
      <c r="S14" s="45">
        <v>15</v>
      </c>
      <c r="T14" s="45">
        <v>15</v>
      </c>
      <c r="U14" s="45">
        <v>14</v>
      </c>
      <c r="V14" s="45">
        <v>14</v>
      </c>
      <c r="W14" s="45">
        <v>13</v>
      </c>
      <c r="X14" s="45">
        <v>15</v>
      </c>
      <c r="Y14" s="45">
        <v>15</v>
      </c>
      <c r="Z14" s="45">
        <v>16</v>
      </c>
      <c r="AA14" s="45">
        <v>14</v>
      </c>
      <c r="AB14" s="45">
        <v>14</v>
      </c>
      <c r="AC14" s="45">
        <v>14</v>
      </c>
      <c r="AD14" s="45">
        <v>13</v>
      </c>
      <c r="AE14" s="45">
        <v>14</v>
      </c>
      <c r="AF14" s="45">
        <v>14</v>
      </c>
      <c r="AG14" s="45">
        <v>12</v>
      </c>
      <c r="AH14" s="45">
        <v>14</v>
      </c>
      <c r="AI14" s="45">
        <v>14</v>
      </c>
      <c r="AJ14" s="45">
        <v>14</v>
      </c>
      <c r="AK14" s="45">
        <v>14</v>
      </c>
      <c r="AL14" s="45">
        <v>13</v>
      </c>
      <c r="AM14" s="45">
        <v>13</v>
      </c>
      <c r="AN14" s="45">
        <v>12</v>
      </c>
      <c r="AO14" s="45">
        <v>11</v>
      </c>
      <c r="AP14" s="45">
        <v>12</v>
      </c>
      <c r="AQ14" s="45">
        <v>12</v>
      </c>
    </row>
    <row r="15" spans="1:43">
      <c r="A15" s="110"/>
      <c r="B15" s="110"/>
      <c r="C15" s="40" t="s">
        <v>111</v>
      </c>
      <c r="D15" s="45">
        <v>90</v>
      </c>
      <c r="E15" s="45">
        <v>47</v>
      </c>
      <c r="F15" s="45">
        <v>47</v>
      </c>
      <c r="G15" s="45">
        <v>48</v>
      </c>
      <c r="H15" s="45">
        <v>46</v>
      </c>
      <c r="I15" s="45">
        <v>45</v>
      </c>
      <c r="J15" s="45">
        <v>45</v>
      </c>
      <c r="K15" s="45">
        <v>44</v>
      </c>
      <c r="L15" s="45">
        <v>44</v>
      </c>
      <c r="M15" s="45">
        <v>44</v>
      </c>
      <c r="N15" s="45">
        <v>81</v>
      </c>
      <c r="O15" s="45">
        <v>81</v>
      </c>
      <c r="P15" s="45">
        <v>82</v>
      </c>
      <c r="Q15" s="45">
        <v>82</v>
      </c>
      <c r="R15" s="45">
        <v>84</v>
      </c>
      <c r="S15" s="45">
        <v>84</v>
      </c>
      <c r="T15" s="45">
        <v>84</v>
      </c>
      <c r="U15" s="45">
        <v>84</v>
      </c>
      <c r="V15" s="45">
        <v>84</v>
      </c>
      <c r="W15" s="45">
        <v>83</v>
      </c>
      <c r="X15" s="45">
        <v>83</v>
      </c>
      <c r="Y15" s="45">
        <v>80</v>
      </c>
      <c r="Z15" s="45">
        <v>80</v>
      </c>
      <c r="AA15" s="45">
        <v>80</v>
      </c>
      <c r="AB15" s="45">
        <v>80</v>
      </c>
      <c r="AC15" s="45">
        <v>80</v>
      </c>
      <c r="AD15" s="45">
        <v>80</v>
      </c>
      <c r="AE15" s="45">
        <v>80</v>
      </c>
      <c r="AF15" s="45">
        <v>66</v>
      </c>
      <c r="AG15" s="45">
        <v>66</v>
      </c>
      <c r="AH15" s="45">
        <v>65</v>
      </c>
      <c r="AI15" s="45">
        <v>65</v>
      </c>
      <c r="AJ15" s="45">
        <v>65</v>
      </c>
      <c r="AK15" s="45">
        <v>65</v>
      </c>
      <c r="AL15" s="45">
        <v>67</v>
      </c>
      <c r="AM15" s="45">
        <v>67</v>
      </c>
      <c r="AN15" s="45">
        <v>67</v>
      </c>
      <c r="AO15" s="45">
        <v>68</v>
      </c>
      <c r="AP15" s="45">
        <v>69</v>
      </c>
      <c r="AQ15" s="45">
        <v>69</v>
      </c>
    </row>
    <row r="16" spans="1:43" ht="15" customHeight="1">
      <c r="A16" s="108" t="s">
        <v>112</v>
      </c>
      <c r="B16" s="108"/>
      <c r="C16" s="109"/>
      <c r="D16" s="42">
        <f>SUM(D5:D15)</f>
        <v>644</v>
      </c>
      <c r="E16" s="42">
        <f>SUM(E5:E15)</f>
        <v>373</v>
      </c>
      <c r="F16" s="42">
        <f t="shared" ref="F16:AQ16" si="0">SUM(F5:F15)</f>
        <v>373</v>
      </c>
      <c r="G16" s="42">
        <f t="shared" si="0"/>
        <v>394</v>
      </c>
      <c r="H16" s="42">
        <f t="shared" si="0"/>
        <v>405</v>
      </c>
      <c r="I16" s="42">
        <f t="shared" si="0"/>
        <v>408</v>
      </c>
      <c r="J16" s="42">
        <f t="shared" si="0"/>
        <v>420</v>
      </c>
      <c r="K16" s="42">
        <f t="shared" si="0"/>
        <v>424</v>
      </c>
      <c r="L16" s="42">
        <f t="shared" si="0"/>
        <v>440</v>
      </c>
      <c r="M16" s="42">
        <f t="shared" si="0"/>
        <v>446</v>
      </c>
      <c r="N16" s="42">
        <f t="shared" si="0"/>
        <v>486</v>
      </c>
      <c r="O16" s="42">
        <f t="shared" si="0"/>
        <v>486</v>
      </c>
      <c r="P16" s="42">
        <f t="shared" si="0"/>
        <v>478</v>
      </c>
      <c r="Q16" s="42">
        <f t="shared" si="0"/>
        <v>463</v>
      </c>
      <c r="R16" s="42">
        <f t="shared" si="0"/>
        <v>447</v>
      </c>
      <c r="S16" s="42">
        <f t="shared" si="0"/>
        <v>456</v>
      </c>
      <c r="T16" s="42">
        <f t="shared" si="0"/>
        <v>459</v>
      </c>
      <c r="U16" s="42">
        <f t="shared" si="0"/>
        <v>460</v>
      </c>
      <c r="V16" s="42">
        <f t="shared" si="0"/>
        <v>461</v>
      </c>
      <c r="W16" s="42">
        <f t="shared" si="0"/>
        <v>464</v>
      </c>
      <c r="X16" s="42">
        <f t="shared" si="0"/>
        <v>465</v>
      </c>
      <c r="Y16" s="42">
        <f t="shared" si="0"/>
        <v>445</v>
      </c>
      <c r="Z16" s="42">
        <f t="shared" si="0"/>
        <v>451</v>
      </c>
      <c r="AA16" s="42">
        <f t="shared" si="0"/>
        <v>441</v>
      </c>
      <c r="AB16" s="42">
        <f t="shared" si="0"/>
        <v>448</v>
      </c>
      <c r="AC16" s="42">
        <f t="shared" si="0"/>
        <v>440</v>
      </c>
      <c r="AD16" s="42">
        <f t="shared" si="0"/>
        <v>447</v>
      </c>
      <c r="AE16" s="42">
        <f t="shared" si="0"/>
        <v>446</v>
      </c>
      <c r="AF16" s="42">
        <f t="shared" si="0"/>
        <v>445</v>
      </c>
      <c r="AG16" s="42">
        <f t="shared" si="0"/>
        <v>428</v>
      </c>
      <c r="AH16" s="42">
        <f t="shared" si="0"/>
        <v>436</v>
      </c>
      <c r="AI16" s="42">
        <f t="shared" si="0"/>
        <v>430</v>
      </c>
      <c r="AJ16" s="42">
        <f t="shared" si="0"/>
        <v>442</v>
      </c>
      <c r="AK16" s="42">
        <f t="shared" si="0"/>
        <v>444</v>
      </c>
      <c r="AL16" s="42">
        <f t="shared" si="0"/>
        <v>470</v>
      </c>
      <c r="AM16" s="42">
        <f t="shared" si="0"/>
        <v>460</v>
      </c>
      <c r="AN16" s="42">
        <f t="shared" si="0"/>
        <v>466</v>
      </c>
      <c r="AO16" s="42">
        <f t="shared" si="0"/>
        <v>494</v>
      </c>
      <c r="AP16" s="42">
        <f t="shared" si="0"/>
        <v>495</v>
      </c>
      <c r="AQ16" s="42">
        <f t="shared" si="0"/>
        <v>493</v>
      </c>
    </row>
    <row r="17" spans="1:9">
      <c r="A17" s="1"/>
      <c r="B17" s="1"/>
      <c r="C17" s="1"/>
      <c r="D17" s="1"/>
      <c r="E17" s="1" t="s">
        <v>113</v>
      </c>
      <c r="F17" s="1"/>
      <c r="G17" s="1"/>
      <c r="H17" s="1"/>
      <c r="I17" s="1"/>
    </row>
    <row r="18" spans="1:9">
      <c r="A18" s="46" t="s">
        <v>117</v>
      </c>
      <c r="B18" s="46"/>
      <c r="C18" s="46"/>
      <c r="D18" s="46"/>
      <c r="E18" s="46"/>
      <c r="F18" s="46"/>
      <c r="G18" s="46"/>
      <c r="H18" s="46"/>
      <c r="I18" s="46"/>
    </row>
    <row r="19" spans="1:9">
      <c r="A19" s="1" t="s">
        <v>116</v>
      </c>
      <c r="B19" s="1"/>
      <c r="C19" s="1"/>
      <c r="D19" s="1"/>
      <c r="E19" s="1"/>
      <c r="F19" s="1"/>
      <c r="G19" s="1"/>
      <c r="H19" s="1"/>
      <c r="I19" s="1"/>
    </row>
    <row r="20" spans="1:9" ht="15" customHeight="1">
      <c r="A20" s="1" t="s">
        <v>121</v>
      </c>
      <c r="B20" s="1"/>
      <c r="C20" s="1"/>
      <c r="D20" s="1"/>
      <c r="E20" s="1"/>
      <c r="F20" s="1"/>
      <c r="G20" s="1"/>
      <c r="H20" s="1"/>
      <c r="I20" s="1"/>
    </row>
  </sheetData>
  <mergeCells count="9">
    <mergeCell ref="A2:AQ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PPL 2024</vt:lpstr>
      <vt:lpstr>PPL Zona CPL</vt:lpstr>
      <vt:lpstr>Resumen AI 2024</vt:lpstr>
      <vt:lpstr>AI Zona CAI</vt:lpstr>
      <vt:lpstr>'AI Zona CAI'!Títulos_a_imprimir</vt:lpstr>
      <vt:lpstr>'PPL Zona CPL'!Títulos_a_imprimir</vt:lpstr>
      <vt:lpstr>'Resumen AI 2024'!Títulos_a_imprimir</vt:lpstr>
      <vt:lpstr>'Resumen PPL 2024'!Títulos_a_imprimir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2024-10-08T14:29:57Z</cp:lastPrinted>
  <dcterms:created xsi:type="dcterms:W3CDTF">2017-07-21T20:03:27Z</dcterms:created>
  <dcterms:modified xsi:type="dcterms:W3CDTF">2024-10-08T14:30:07Z</dcterms:modified>
</cp:coreProperties>
</file>