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45" firstSheet="1" activeTab="1"/>
  </bookViews>
  <sheets>
    <sheet name="TECHO PRESUPUESTARIO" sheetId="1" state="hidden" r:id="rId1"/>
    <sheet name="POA CTE 2023 (2)" sheetId="2" r:id="rId2"/>
    <sheet name="POA INV 2023" sheetId="3" r:id="rId3"/>
    <sheet name="Hoja2" sheetId="4" state="hidden" r:id="rId4"/>
    <sheet name="EJECUCIÓN POA 2019 (JUNIO30)" sheetId="5" state="hidden" r:id="rId5"/>
  </sheets>
  <definedNames>
    <definedName name="_xlnm._FilterDatabase" localSheetId="4" hidden="1">'EJECUCIÓN POA 2019 (JUNIO30)'!$A$8:$O$123</definedName>
    <definedName name="_xlnm._FilterDatabase" localSheetId="1" hidden="1">'POA CTE 2023 (2)'!$A$7:$AD$116</definedName>
    <definedName name="_xlnm._FilterDatabase" localSheetId="2" hidden="1">'POA INV 2023'!$A$7:$AB$138</definedName>
    <definedName name="_xlfn.IFERROR" hidden="1">#NAME?</definedName>
    <definedName name="_xlfn.SINGLE" hidden="1">#NAME?</definedName>
    <definedName name="_xlnm.Print_Area" localSheetId="4">'EJECUCIÓN POA 2019 (JUNIO30)'!$A$1:$O$127</definedName>
    <definedName name="_xlnm.Print_Area" localSheetId="1">'POA CTE 2023 (2)'!$B$1:$AB$115</definedName>
    <definedName name="_xlnm.Print_Area" localSheetId="2">'POA INV 2023'!$B$1:$AB$138</definedName>
  </definedNames>
  <calcPr fullCalcOnLoad="1"/>
</workbook>
</file>

<file path=xl/sharedStrings.xml><?xml version="1.0" encoding="utf-8"?>
<sst xmlns="http://schemas.openxmlformats.org/spreadsheetml/2006/main" count="2289" uniqueCount="488">
  <si>
    <t>Bienes o servicios a contratar</t>
  </si>
  <si>
    <t>SECRETARÍA DE DERECHOS HUMANOS</t>
  </si>
  <si>
    <t>Cantidad</t>
  </si>
  <si>
    <t>Costo Unitario</t>
  </si>
  <si>
    <t>Dirección</t>
  </si>
  <si>
    <t>Nuevo / Arrastre</t>
  </si>
  <si>
    <t>PLAN OPERATIVO ANUAL 2019 (CORRIENTE)</t>
  </si>
  <si>
    <t>No.</t>
  </si>
  <si>
    <t>Unidad</t>
  </si>
  <si>
    <t>Actividad</t>
  </si>
  <si>
    <t>Nuevo/Arrastre</t>
  </si>
  <si>
    <t>Programa</t>
  </si>
  <si>
    <t>Grupo</t>
  </si>
  <si>
    <t>Item Presupuestario</t>
  </si>
  <si>
    <t>Monto Certificado</t>
  </si>
  <si>
    <t>Monto Comprometido</t>
  </si>
  <si>
    <t>Monto Devengado</t>
  </si>
  <si>
    <t>Saldo por Devengar</t>
  </si>
  <si>
    <t>Ejecución Presupuestaria</t>
  </si>
  <si>
    <t xml:space="preserve">Coordinación General Administrativa Financiera </t>
  </si>
  <si>
    <t xml:space="preserve">Dirección Administrativa </t>
  </si>
  <si>
    <t>Mantener en adecuado funcionamiento el parque automotor del SDH</t>
  </si>
  <si>
    <t>COMBUSTIBLE Y LUBRICANTES</t>
  </si>
  <si>
    <t>ARRASTRE</t>
  </si>
  <si>
    <t>NUEVO</t>
  </si>
  <si>
    <t>MANTENIMIENTO VEHÍCULOS</t>
  </si>
  <si>
    <t>ADQUISICIÓN NEUMÁTICOS</t>
  </si>
  <si>
    <t>SERVICIO DE RASTREO SATELITAL PARA EL PARQUE AUTOMOTOR DE LA SDH</t>
  </si>
  <si>
    <t>Adquirir suministros y materiales necesarios para el optimo funcionamiento de las actividades del SDH</t>
  </si>
  <si>
    <t>Materiales de Oficina</t>
  </si>
  <si>
    <t>ADQUISICIÓN CONSUMIBLES</t>
  </si>
  <si>
    <t>MATERIALES DE ASEO</t>
  </si>
  <si>
    <t>Contar con presupuesto para gastos menores</t>
  </si>
  <si>
    <t>CAJA CHICA</t>
  </si>
  <si>
    <t>Mantener al día las necesidades de los servicios institucionales del SDH</t>
  </si>
  <si>
    <t>AGUA POTABLE</t>
  </si>
  <si>
    <t>ENERGÍA ELÉCTRICA</t>
  </si>
  <si>
    <t>TELECOMUNICACIONES - TELEFONÍA FIJA</t>
  </si>
  <si>
    <t xml:space="preserve">Mantener al día las necesidades de los servicios institucionales del SDH </t>
  </si>
  <si>
    <t xml:space="preserve">Seguridad y Vigilancia Privada  </t>
  </si>
  <si>
    <t>Pasajes Interior TAME y Agencia de Viajes</t>
  </si>
  <si>
    <t>Pasajes Exterior TAME y Agencia de Viajes</t>
  </si>
  <si>
    <t>Viaticos y Subsistencias en el Interior</t>
  </si>
  <si>
    <t xml:space="preserve">Viaticos y Subsistencias en el exterior </t>
  </si>
  <si>
    <t>Botellones de Agua</t>
  </si>
  <si>
    <t>Transporte</t>
  </si>
  <si>
    <t>Servicios de Transporte</t>
  </si>
  <si>
    <t>Gastos para procesos de desratización de la zona</t>
  </si>
  <si>
    <t xml:space="preserve">Fumigacion y desratizacion </t>
  </si>
  <si>
    <t xml:space="preserve">Gasto por adquisiciones </t>
  </si>
  <si>
    <t xml:space="preserve">Gasto por arriendos </t>
  </si>
  <si>
    <t>Mantener al día las necesidades de los servicios institucionales de la SDH</t>
  </si>
  <si>
    <t>Mantenimiento de oficinas de la SDH</t>
  </si>
  <si>
    <t>Ropa de trabajo para el personal de limpieza y mantenimiento</t>
  </si>
  <si>
    <t>Mantenimiento de Maquinaria y Equipos (Ascensores)</t>
  </si>
  <si>
    <t>Mantenimiento de Maquinaria y Equipos (Generador Eléctrico)</t>
  </si>
  <si>
    <t>Mantenimiento de Maquinaria y Equipos (Hidromántico - Bombas)</t>
  </si>
  <si>
    <t>Mantenimiento de Maquinaria y Equipos</t>
  </si>
  <si>
    <t>Mantenimiento de Maquinaria y Equipos (Equipos de accesos)</t>
  </si>
  <si>
    <t>Insumos bienes materiales y suministros para la construcción eléctricos, plomería, carpintería</t>
  </si>
  <si>
    <t>Alícuotas</t>
  </si>
  <si>
    <t>Adquirir suministros y materiales necesarios para limpieza</t>
  </si>
  <si>
    <t>Telecomunicaciones / Satelital (TV Satelital)</t>
  </si>
  <si>
    <t>Telecomunicaciones / Satelital (Radio Frecuencia)</t>
  </si>
  <si>
    <t>Deducibles y Tasas</t>
  </si>
  <si>
    <t>Adquisición de etiquetas VOID</t>
  </si>
  <si>
    <t>Arrendamiento (Edificios, locales y residencias, parqueaderos, casilleros judiciales y bancarios.)</t>
  </si>
  <si>
    <t>SERVICIO DE CORREOS</t>
  </si>
  <si>
    <t xml:space="preserve">SERVICIO DE CORREOS </t>
  </si>
  <si>
    <t xml:space="preserve">FORTALECIMIENTO DEL ARCHIVO CENTRAL </t>
  </si>
  <si>
    <t xml:space="preserve">ADQUISICIÓN DE EXTINTORES ESPECIALES PARA DOCUMENTACIÓN </t>
  </si>
  <si>
    <t xml:space="preserve">EQUIPOS DE PROTECCION PERSONAL </t>
  </si>
  <si>
    <t xml:space="preserve">INDUMENTARIA DE PROTECCIÓN PERSONAL Y CONSERVACIÓN DE DOCUMENTACIÓN </t>
  </si>
  <si>
    <t>Dirección de Talento Humano</t>
  </si>
  <si>
    <t>Mantener al SDH con las condiciones óptimas de seguridad y salud ocupacional</t>
  </si>
  <si>
    <t>Recarga de extintores</t>
  </si>
  <si>
    <t>Adquisición de equipos de protección personal</t>
  </si>
  <si>
    <t>Adquisición de lámparas de emergencia</t>
  </si>
  <si>
    <t xml:space="preserve">Adquisición de suministros de credenciales </t>
  </si>
  <si>
    <t>Mantenimiento preventivo y correctivo infraestructura SDH a Nivel Nacional</t>
  </si>
  <si>
    <t>Servicio de mantenimiento de Infraestructura</t>
  </si>
  <si>
    <t xml:space="preserve">Dirección de Comunicación Social </t>
  </si>
  <si>
    <t>Dirección de Comunicación Social.</t>
  </si>
  <si>
    <t>Realizar suscripciones a medios impresos</t>
  </si>
  <si>
    <t>Suscripciones de medios impresos (periodicos, revistas etc)</t>
  </si>
  <si>
    <t>Dirección de Asesoría Jurídica</t>
  </si>
  <si>
    <t>Contar con una plataforma web para consultas jurídicas</t>
  </si>
  <si>
    <t>LEXIS JURIDICO</t>
  </si>
  <si>
    <t xml:space="preserve">Dirección de Planificación, Inversión, Seguimiento, Planes, Programas y Proyectos </t>
  </si>
  <si>
    <t>Mantener actualizadas las licencias para la plataforma antivirus institucional</t>
  </si>
  <si>
    <t>Licencias Antivirus</t>
  </si>
  <si>
    <t xml:space="preserve">Precautelar la seguridad de los equipos informáticos </t>
  </si>
  <si>
    <t>Servicio de mantenimiento preventivo y correctivo de los equipos informáticos de la SDH</t>
  </si>
  <si>
    <t>Mantener funcionales los equipos tecnológicos y el data center</t>
  </si>
  <si>
    <t>Compra de repuestos informáticos y data center</t>
  </si>
  <si>
    <t>Estudio y Re Diseño de la Infraestructura de Red del Data Center del SDH para la Interconexión del Nuevo Edificio con los Servicios No Migrados</t>
  </si>
  <si>
    <t xml:space="preserve">Convenio de pago </t>
  </si>
  <si>
    <t>Servicio de Repotenciación, Mantenimiento y Configuración de Switchs de Acceso de la Red de Datos del Ministerio de Justicia, Derechos y Cultos</t>
  </si>
  <si>
    <t>Configuración de switch</t>
  </si>
  <si>
    <t>Mantenimiento, Habilitación , Etiquetado de Puntos de Datos y Organización de Cables en Racks de Comunicación incluye materiales</t>
  </si>
  <si>
    <t>Instalación de puntos de red</t>
  </si>
  <si>
    <t>Contratar el servicio anual de cloud computing y enlaces de datos con CNT EP</t>
  </si>
  <si>
    <t>Servicio Anual de Cloud Computing/Enlaces de datos</t>
  </si>
  <si>
    <t>Servicio de Enlaces de Datos e Internet y Correo Electrónico para la SDH</t>
  </si>
  <si>
    <t>Pago de Mantenimiento de Equipos Informaticos a los Centros</t>
  </si>
  <si>
    <t xml:space="preserve">Servicio de Mantenimiento de Equipos Informaticos </t>
  </si>
  <si>
    <t>Dominios para las nuevas la Secretaría de Derechos Humanos y el Servicio Nacional de Atención Integral a Personas Adultas Privadas de la Libertad y a Adolescentes Infractores</t>
  </si>
  <si>
    <t>Compra de dominios</t>
  </si>
  <si>
    <t>Subsecretaría de Derechos Humanos</t>
  </si>
  <si>
    <t xml:space="preserve">Dirección de Promoción de Cultura de Derechos Humanos </t>
  </si>
  <si>
    <t xml:space="preserve">Publicación de Documentos consultivos en la prevención de violencias y  documentos edu-comunicacionles  de los Servicios de la Dirección de Realación con la Ciudadanía (Servicio Especializado de Protección Especial (SEPE) - Oficina de Atención a la Ciudadanía - OAC) </t>
  </si>
  <si>
    <t>Impresión de trípticos respecto al Servicio Especializado de Protección Especial (SEPE) y Oficina de Atención a la Ciudadanía - OAC)</t>
  </si>
  <si>
    <t>Dirección de Protección de Pueblos Indígenas en Aislamiento Voluntario</t>
  </si>
  <si>
    <t xml:space="preserve">Adquisición de kit de repuestos de dos sistemas de purificación de agua (un año) </t>
  </si>
  <si>
    <t>Kit de repuestos de dos sistemas de purificación de agua</t>
  </si>
  <si>
    <t>Recarga de servicio para teléfonos satelitales para los patrullajes de los técnicos dentro de la ZITT</t>
  </si>
  <si>
    <t xml:space="preserve">Servicio teléfonos satelitales </t>
  </si>
  <si>
    <t xml:space="preserve">Servicio de desratización y fumigación integral para el control de plagas dentro de la estación de monitoreo de la zona intangible Tagaeri Taromenane ubicada en Shiripuno </t>
  </si>
  <si>
    <t xml:space="preserve">Servicio de desratización y fumigación </t>
  </si>
  <si>
    <t>Mantener en adecuado funcionamiento las canoas de la EMZITT</t>
  </si>
  <si>
    <t>Mantenimiento y reparación de canoas</t>
  </si>
  <si>
    <t xml:space="preserve">Adquisición de ropa de campo para técnicos que laboran dentro de la EMZITT </t>
  </si>
  <si>
    <t>Botas de caucho</t>
  </si>
  <si>
    <t>ARRASTRES: Contratación de horas de sobrevuelos para la identificación de posibles desbroces, chacras, actividades ilícitas dentro de la ZITT y su área de influencia</t>
  </si>
  <si>
    <t>Sobrevuelos</t>
  </si>
  <si>
    <t>Adquisición de equipo de campo para técnicos</t>
  </si>
  <si>
    <t>Pilas recargables AA y AAA (unidades)</t>
  </si>
  <si>
    <t>Adquisición de hélices para motores fuera de borda 25HP y 40 HP</t>
  </si>
  <si>
    <t>Hélices para motores fuera de borda 25HP y 40 HP</t>
  </si>
  <si>
    <t>Adquisición de colchones para el personal que labora y pernocta en EMZITT</t>
  </si>
  <si>
    <t>Colchones de plaza y media</t>
  </si>
  <si>
    <t>Buzos de manga larga</t>
  </si>
  <si>
    <t xml:space="preserve">Subsecretaría de Prevención y Erradicación de la Violencia  contra las Mujeres, Niños, Niñas y Adolescentes </t>
  </si>
  <si>
    <t xml:space="preserve">Dirección de Atención, Protección Especial y Reparación a Víctimas de Violencia Explotación, Trata, Tráfico y otros grupos de Atención Prioritaria </t>
  </si>
  <si>
    <t>Material Educomunicacional</t>
  </si>
  <si>
    <t>MATRICULACIÓN VEHICULAR Y TASAS GENERALES E IMPUESTOS</t>
  </si>
  <si>
    <t>PANAPASS - PAGO PEAJES</t>
  </si>
  <si>
    <t>CUBRIR OBLIGACIONES TRIBUTARIAS</t>
  </si>
  <si>
    <t>PAGO IMPUESTOS PREDIALES</t>
  </si>
  <si>
    <t>CUBRIR TRAMITES NOTARIALES</t>
  </si>
  <si>
    <t>TASAS NOTARIALES</t>
  </si>
  <si>
    <t>PAGO IMPUESTOS PREDIALES ZONALES</t>
  </si>
  <si>
    <t>SEGUROS</t>
  </si>
  <si>
    <t xml:space="preserve">Dirección de Acceso Efectivo a la Justicia Protección y Reparación Integral </t>
  </si>
  <si>
    <t>Cumplir con gastos por ejecución de medidas de reparación</t>
  </si>
  <si>
    <t>Casos de la Comisión de la Verdad</t>
  </si>
  <si>
    <t>Servicios de atención a víctimas de violencia de género</t>
  </si>
  <si>
    <t>Convenios con centros de atención y casas de acogida (incluye pago de profesionales, capacitación, beneficiarios/as del centro y el rubro para movilización de los equipos técnicos para el cumplimiento de actividades relacionadas con el objeto del proyecto Fortalecimiento de Centros de Atención Integral para víctimas de violencia intrafamiliar y/o sexual en el Ecuador</t>
  </si>
  <si>
    <t>Campaña de difusión interna, sobre las temáticas y directrices de la nueva Secretaria de Derechos Humanos, enmarcados en caso de violencia de género, femicidio, violencia a niños, niñas y adolescentes y restitución de derechos.</t>
  </si>
  <si>
    <t>Talleres de inducción dentro de las instituciones</t>
  </si>
  <si>
    <t>Evento. "Mujer-Ecuador: Igualdad, empoderamiento y cambio de la construcción de un país para todos"</t>
  </si>
  <si>
    <t>Alquiler de sillas y pantalla led</t>
  </si>
  <si>
    <t>Adecuación y remodelación de las oficinas de la SDH</t>
  </si>
  <si>
    <t>Remodelación y adecuación del edificio ubicado en Gral. Robles e3-33 y Ulpiano Páez</t>
  </si>
  <si>
    <t>Seguros Póliza de Fidelidad</t>
  </si>
  <si>
    <t>Obligaciones con el IESS por Responsabilidad Patronal</t>
  </si>
  <si>
    <t>Obligaciones con el  IESS por Coactivas Interpuestas por el  IESS</t>
  </si>
  <si>
    <t>Intereses por Mora Patronal al IESS</t>
  </si>
  <si>
    <t>Mantenimiento de Edificio</t>
  </si>
  <si>
    <t>Instalación de Cámaras de Seguridad</t>
  </si>
  <si>
    <t>Instalación de cámaras de Seguridad en el edificio ubicado en la Gral. Robles e3-33 y Ulpiano Páez</t>
  </si>
  <si>
    <t>Mantener a la SDH con las condiciones óptimas de seguridad y salud ocupacional</t>
  </si>
  <si>
    <t>Compra de Extintores</t>
  </si>
  <si>
    <t>Mantener en adecuado funcionamiento los motores fuera de borda de la EMZITT para los patrullajes y monitoreos fliviales</t>
  </si>
  <si>
    <t>Mantenimiento y reparación de motores fuera de borda</t>
  </si>
  <si>
    <t>Contratación de servicio Notarial de verificación del traspaso de archivo de la Secretaría de Derechos Humanos</t>
  </si>
  <si>
    <t>Constatación de servicio Notarial de verificación del traspaso del Archivo de la Secretaría de Derechos Humanos, mismo que será junto a las oficinas de atención del SEPE, ubicado en las calles Jorge Washington entre Ulpiano Páez y Av. 9 de Octubre</t>
  </si>
  <si>
    <t>Dirección del Sistema Nacional para la erradicación de la violencia contra las mujeres, niñas, niños y adolescentes</t>
  </si>
  <si>
    <t>Compromiso Presidencial 487 del Mandato de Mujeres Amazónicas</t>
  </si>
  <si>
    <t>Consultoría para el “Estudio histórico sobre brechas, barreras e inequidades de género de las 6 provincias de la región amazónica, en las 8 nacionalidades indígenas y el pueblo kichwa amazónico, con énfasis en situaciones de violencia de los derechos sexuales y derechos reproductivos”</t>
  </si>
  <si>
    <t>Evento Acuerdo Nacional por una Vida Libre de Violencia</t>
  </si>
  <si>
    <t>Elaboración y adquisición de sellos portátiles y de escritorio para la Secretaría de Derechos Humanos y Coordinaciones Zonales.</t>
  </si>
  <si>
    <t>Construcción participativa del Plan Nacional de Prevención y Erradicación de la violencia contra las mujeres</t>
  </si>
  <si>
    <t>Contratación de 6 profesionales para trabajo en territorio en el nivel de especialista (SP7). Para el desarrollo metodológico, levantamiento de información y procesamiento de la misma para la construcción del PNPEVCM</t>
  </si>
  <si>
    <t>Elaboración de información especializada para garantizar procesos de transparencia y rendición de cuentas a la ciudadanía sobre la aplicación de la LOIPEVCM y cumplimiento de tratados internacionales.</t>
  </si>
  <si>
    <t>Contratación de 1 profesional en el nivel de SP5. Para la recopilación, redacción y procesamiento especializado de información sobre la aplicación de la LOIPEVCM y cumplimiento de tratados internacionales.</t>
  </si>
  <si>
    <t>Dirección de Prevención y Transformación de la Cultura de Violencia</t>
  </si>
  <si>
    <t>Construcción participativa del Plan Nacional de Prevención y Erradicación de la violencia contra las mujeres. Capacitación en territorio.</t>
  </si>
  <si>
    <t>Contratación de dos profesionales para trabajo en oficina y en territorio en el nivel de especialista (SP7), para el desarrollo del plan metodológico, y procesos de capacitación y sensibilización para la prevención de la violencia y transformación de patrones culturales.</t>
  </si>
  <si>
    <t>Contratación de 1 profesionales en el nivel SP7. Para la evaluación y actualización del Modelo de Atención Integral para Casas de Acogida.</t>
  </si>
  <si>
    <t>CONTRATACIÓN DEL SERVICIO DE MONITOREO DIGITAL DE NOTICIAS Y PROGRAMAS DE OPINIÓN PARA LOS TEMAS CONCERNIENTES A LA SECRETARÍA DE DERECHOS HUMANOS Y COYUNTURA EN GENERAL.</t>
  </si>
  <si>
    <t>MONITOREO DE MEDIOS</t>
  </si>
  <si>
    <t>Desinfección y bactericida físico-química y nebulización de áreas de trabajo</t>
  </si>
  <si>
    <t>DIRECCIÓN DE PLANIFICACIÓN, INVERSIÓN Y SEGUIMIENTO DE PLANES, PROGRAMAS Y PROYECTOS</t>
  </si>
  <si>
    <t xml:space="preserve">Dirección de Planificación, Inversión y Seguimiento de Planes, Programas y Proyectos </t>
  </si>
  <si>
    <t>Elaboración de información especializada para garantizar procesos de para la atención integral y especializada a víctimas de violencia de género, que contemple y defina la articulación de los servicios, considerando la especificidad de la atención de los sujetos de protección de esta ley.</t>
  </si>
  <si>
    <t>Monto Planificado</t>
  </si>
  <si>
    <t>IVA</t>
  </si>
  <si>
    <t>Costo Total</t>
  </si>
  <si>
    <t>Subdirección / Coordinación</t>
  </si>
  <si>
    <t>SERVICIO NACIONAL DE ATENCIÓN INTEGRAL A PERSONAS ADULTAS PRIVADAS DE LA LIBERTAD Y A ADOLESCENTES INFRACTORES</t>
  </si>
  <si>
    <t>Subactividad</t>
  </si>
  <si>
    <t>Ítem</t>
  </si>
  <si>
    <t>Monto necesidad</t>
  </si>
  <si>
    <t>Proyecto</t>
  </si>
  <si>
    <t>TOTAL PROFORMA 2023</t>
  </si>
  <si>
    <t>INVERSION</t>
  </si>
  <si>
    <t>OBJETIVO ESTRATÉGICO INSTITUCIONAL</t>
  </si>
  <si>
    <t>Coponente</t>
  </si>
  <si>
    <t>Objetivo Operativo</t>
  </si>
  <si>
    <t>Funcional</t>
  </si>
  <si>
    <t>Orientador de la Polìtica</t>
  </si>
  <si>
    <t>Geografico</t>
  </si>
  <si>
    <t>Actividad MEF</t>
  </si>
  <si>
    <t>INDICADOR</t>
  </si>
  <si>
    <t>META</t>
  </si>
  <si>
    <t>CONSTRUCCIÓN DEL INDICADOR</t>
  </si>
  <si>
    <t>UNIDAD DE MEDIDA</t>
  </si>
  <si>
    <t xml:space="preserve">Fuente de Verificaciòn </t>
  </si>
  <si>
    <t>Tiempo previsto   para alcanzar los  resultados (en meses)</t>
  </si>
  <si>
    <t>Objetivo General</t>
  </si>
  <si>
    <t>Tiempo previsto   para alcanzar los  resultados</t>
  </si>
  <si>
    <t>Dirección de Logística</t>
  </si>
  <si>
    <t>Monto Ajustado</t>
  </si>
  <si>
    <t>Ajuste</t>
  </si>
  <si>
    <t>QUIEN GENERA LA NESECIDAD</t>
  </si>
  <si>
    <t xml:space="preserve">Dirección Técnica  de Infraestructura Penitenciaria </t>
  </si>
  <si>
    <t>Direcciones Coejecutoras</t>
  </si>
  <si>
    <t>Dirección Administrativa</t>
  </si>
  <si>
    <t xml:space="preserve">Dirección de Logística </t>
  </si>
  <si>
    <t>Dirección de Medidas Cautelares y Penas Privativas de Libertad</t>
  </si>
  <si>
    <t xml:space="preserve">Direccion de Beneficios Penitenciarios, Cambios de Regimen, induttos y Repatriaciones </t>
  </si>
  <si>
    <t>Dirección de Educaciòn Penitenciaria</t>
  </si>
  <si>
    <t>Adquisición de 500 kits de evaluación  toxicológica para el proceso de capacitación inicial y vinculación de aspirantes al CSVP 2023</t>
  </si>
  <si>
    <t>Realización de los cursos de ascenso para el Subjefe e Inspectores de Seguridad Penitenciaria 2023.</t>
  </si>
  <si>
    <t>Realización de los cursos de especialización (grupos especiales) de los SCSVP.</t>
  </si>
  <si>
    <t>Ejecución del programa de entrenamiento anual para los SCSVP.</t>
  </si>
  <si>
    <t>Realización del programa de capacitación en seguridad, inteligencia penitenciaria, manejo de crisis, operaciones especiales, visitas técnicas de observación.</t>
  </si>
  <si>
    <t>Dirección de Tecnologías de la Información y Comunicación</t>
  </si>
  <si>
    <t xml:space="preserve">Dirección de Tecnologías de la Información y Comunicación </t>
  </si>
  <si>
    <t>Dirección de Administración de Talento Humano</t>
  </si>
  <si>
    <t>Dirección de Penas no Privativas de Libertad, Dispositivos de Vigilancia Electronica y Reinserción</t>
  </si>
  <si>
    <t>Subdirección de Protecciòn y Seguridad Penitenciaria</t>
  </si>
  <si>
    <t>Dirección de Análisis de la información</t>
  </si>
  <si>
    <t xml:space="preserve">Dirección de Asesoría Jurídica </t>
  </si>
  <si>
    <t>Unidad de Comunicación Social</t>
  </si>
  <si>
    <t>EGRESOS EN PERSONAL</t>
  </si>
  <si>
    <t>BIENES Y SERVICIOS DE CONSUMO</t>
  </si>
  <si>
    <t>OTROS EGRESOS CORRIENTES</t>
  </si>
  <si>
    <t>TRANSFERENCIAS O DONACIONES CORRIENTES</t>
  </si>
  <si>
    <t>BIENES Y SERVICIOS PARA INVERSION</t>
  </si>
  <si>
    <t>OBRAS PUBLICAS</t>
  </si>
  <si>
    <t>EGRESOS DE CAPITAL</t>
  </si>
  <si>
    <t>Presupuesto Aprobado 2023</t>
  </si>
  <si>
    <t>ITEMS</t>
  </si>
  <si>
    <t>MONTOS</t>
  </si>
  <si>
    <t>TOTAL</t>
  </si>
  <si>
    <t>DIRECCIÒN</t>
  </si>
  <si>
    <t>CORRIENTE</t>
  </si>
  <si>
    <t>TOTAL GASTO CRRTE</t>
  </si>
  <si>
    <t xml:space="preserve">Subdirección  de Medidas Cautelares, Ejecución de Penas y Medidas Socioeducativas </t>
  </si>
  <si>
    <t>Maquina overlock 4 h</t>
  </si>
  <si>
    <t>Maquina recta para cuero</t>
  </si>
  <si>
    <t>Maquina ojaladora</t>
  </si>
  <si>
    <t>Cortadora vertical</t>
  </si>
  <si>
    <t>Cortadora de sesgo</t>
  </si>
  <si>
    <t>Cerradora de codo</t>
  </si>
  <si>
    <t>Botonera</t>
  </si>
  <si>
    <t>Ojaladora</t>
  </si>
  <si>
    <t>Cepilladora industrial</t>
  </si>
  <si>
    <t>Caladora</t>
  </si>
  <si>
    <t>Guadañas</t>
  </si>
  <si>
    <t xml:space="preserve">Bordadoras </t>
  </si>
  <si>
    <t>Herramientas menores</t>
  </si>
  <si>
    <t>Carpas para ferias</t>
  </si>
  <si>
    <t>Lavadoras semindustriales</t>
  </si>
  <si>
    <t>Hornos industriales para panadería</t>
  </si>
  <si>
    <t>Máquina encoladora de bordes</t>
  </si>
  <si>
    <t>Maquina lijadora para calzado</t>
  </si>
  <si>
    <t>Máquina de coser de brazo con puntada gruesa</t>
  </si>
  <si>
    <t>máquina cíndrica de brazo de puntada decorativa</t>
  </si>
  <si>
    <t>Máquina de coser bordes</t>
  </si>
  <si>
    <t>Máquina de coser pesada de columnas de 2 agujas</t>
  </si>
  <si>
    <t>Máquina de columna zigzag</t>
  </si>
  <si>
    <t>Máquina de costura con alta columna gratoria</t>
  </si>
  <si>
    <t>Contratación del servicio de alimentación División Administrativa Territorial  - DAT1</t>
  </si>
  <si>
    <t>Contratación del servicio de alimentación División Administrativa Territorial  - DAT2</t>
  </si>
  <si>
    <t>Contratación del servicio de alimentación División Administrativa Territorial  - DAT3</t>
  </si>
  <si>
    <t>Servicio de comunicación: telefonía móvil (planes de voz, datos y sms), telefonía fija, enlaces de datos e internet para dispositivos de geo-posicionamiento electrónico (contratación plurianual 2023)</t>
  </si>
  <si>
    <t>Servicio de comunicación: telefonía móvil (planes de voz, datos y sms), telefonía fija, enlaces de datos e internet para dispositivos de geo-posicionamiento electrónico - periodo 24 diciembre de 2021 hasta 31 diciembre de 2022 (no contrato).</t>
  </si>
  <si>
    <t>Subdirección Operacional</t>
  </si>
  <si>
    <t>ADQUISICIÓN DE RADIOS PORTÁTILES PARA LA INTEGRACIÓN DE LA GESTIÓN OPERATIVA DE LOS CENTROS DE PRIVACIÓN DE LIBERTAD A LA RED NACIONAL TRONCALIZADA DEL SISTEMA INTEGRADO DE SEGURIDAD SIS ECU 911</t>
  </si>
  <si>
    <t xml:space="preserve">Compra de mochilas para acampar Tener autonomía en caso de requerir el apoyo en cualquier parte del país, para la atención de emergencias y desastres, en las cuales no exista la logística necesaria de hospedaje y alimentación, garantizando de esta manera que las operaciones se puedan realizar en el menor tiempo posible </t>
  </si>
  <si>
    <t xml:space="preserve">Compra de cascos de seguridad para garantizar la seguridad de los funcionarios, para la realización de evaluación de daños y análisis de necesidades, en cualquier circunstancia, mediante la </t>
  </si>
  <si>
    <t>Compra de linternas frontales para tener mejor visibilidad en situaciones nocturnas, que exista caída de ceniza o que imposibilite tener visibilidad.</t>
  </si>
  <si>
    <t>Compra de carpa para 6 personas para realizar de manera autónoma las labores de evaluación de daños y análisis de necesidades por emergencias o desastres, así como también brindar el asesoramiento a las autoridades tomadoras de decisiones.</t>
  </si>
  <si>
    <t>Compra de chompas tácticas para precautelar el bienestar del equipo de trabajo, debido a los trabajos que deben realizarse en planta central y territorio, bajo diferentes tipos de temperatura y condiciones meteorológicas.</t>
  </si>
  <si>
    <t xml:space="preserve">Compra de pantalones tácticos, debido a los trabajos que deben realizarse en planta central y territorio, bajo diferentes tipos de temperatura y condiciones meteorológicas, </t>
  </si>
  <si>
    <t xml:space="preserve">Compra de 6 drones de última generación para gestionar información en terreno sin poner en riesgo la vida e integridad del equipo técnico mediante la </t>
  </si>
  <si>
    <t>ARRASTRE - CONVENIO DE PAGO “SERVICIO DE ALQUILER DE FRECUENCIA Y EQUIPOS DE RADIOCOMUNICACIÓN PARA EL SNAI”</t>
  </si>
  <si>
    <t>Servicio de mantenimiento de los sistemas de video vigilancia en los centros de privación de libertad.</t>
  </si>
  <si>
    <t>Servicio de mantenimiento de los Scanners de los centros de privación de libertad a nivel nacional</t>
  </si>
  <si>
    <t>Dirección General</t>
  </si>
  <si>
    <t>Adquisición de Pantallas Interactivas</t>
  </si>
  <si>
    <t>Actualización de plataforma Tecnológicos a nivel de Servidores para alojamiento de los sistemas informáticos</t>
  </si>
  <si>
    <t>Adquisición de un sistema de respaldo de información del SNAI ( Hardware y software)</t>
  </si>
  <si>
    <t>Adquisición de un sistema  DLP  para la protección de fuga de información del SNAI</t>
  </si>
  <si>
    <t xml:space="preserve">Desarrollo e Implementación de los módulos de ejes de tratamiento del Sistema de Registro Administrativo </t>
  </si>
  <si>
    <t>Implementación de Equipos de Climatización en Data Center de Planta Central y Centros CPL Principales</t>
  </si>
  <si>
    <t>Servicio de networking a nivel nacional del SNAI</t>
  </si>
  <si>
    <t xml:space="preserve">Servicio de enlaces de datos e internet, alojamiento de data center (Hosting) y correo electrónico para el SNAI periodo 2023 - 2024  </t>
  </si>
  <si>
    <t>Servicio de enlaces de datos e internet, alojamiento de data center (Housing) y correo electrónico para el SNAI contrato 18-2021 y Contrato Complementarios 01-2022</t>
  </si>
  <si>
    <t xml:space="preserve">Servicio de enlaces de datos e internet, alojamiento de data center (Housing) y correo electrónico para el SNAI Agosto 2020  </t>
  </si>
  <si>
    <t>Servicio de enlaces de datos e internet, alojamiento de data center (Housing) y correo electrónico para el SNAI Agosto - noviembre 2021</t>
  </si>
  <si>
    <t>Servicio de enlaces de datos e internet, alojamiento de data center (Housing) y correo electrónico para el SNAI Contrato 10-2020 y Contrato complementario 02-2021</t>
  </si>
  <si>
    <t xml:space="preserve">Pago de Accesorios y Herramientas para mantenimiento </t>
  </si>
  <si>
    <t>Adquisición de equipos 2014 - Mediación - Sistemas y Servicios Herazo</t>
  </si>
  <si>
    <t>Prestación de servicios - 2014 - Mediación - Sistemas y Servicios Herazo</t>
  </si>
  <si>
    <t>Soporte de software y extensión de garantía técnica de equipos de seguridad perimetral firewall del SNAI</t>
  </si>
  <si>
    <t>Certificados digitales SSL, para los dominios *. atencionintegral.gob.ec y  *.seguridadpenitenciaria.gob.ec</t>
  </si>
  <si>
    <t>Servicio de Antivirus para el SNAI</t>
  </si>
  <si>
    <t>Soporte de Software de la herramienta de virtualización de la plataforma tecnológica SNAI</t>
  </si>
  <si>
    <t>Servicio de mantenimiento de equipos del Data Center (aire acondicionado, UPS, Sistemas contra incendios) de Planta Centra del SNAI</t>
  </si>
  <si>
    <t>nuevo</t>
  </si>
  <si>
    <t>Servicio de Impresión y Escaneo de Planta Central y Centros a Nivel Nacional del SNAI</t>
  </si>
  <si>
    <t xml:space="preserve">Servicio de mantenimiento y extensión de garantía técnica de la plataforma de TI de vigilancia electrónica </t>
  </si>
  <si>
    <t>Compra de equipo telefónico IP</t>
  </si>
  <si>
    <t>Servicio de mantenimiento y extensión de garantía técnica de la plataforma de networking del SNAI</t>
  </si>
  <si>
    <t>Coordinación General Administrativa Financiera</t>
  </si>
  <si>
    <t>Caja Chica</t>
  </si>
  <si>
    <t>Adquisición de Materiales de aseo</t>
  </si>
  <si>
    <t>Adquisición  de Suministros de materiales de oficina</t>
  </si>
  <si>
    <t>Ejecutar el pago de los servicios institucionales -Agua potable</t>
  </si>
  <si>
    <t>Ejecutar el pago de los servicios institucionales -Energía eléctrica</t>
  </si>
  <si>
    <t>Ejecutar el pago de los servicios institucionales -Telefonía fija</t>
  </si>
  <si>
    <t xml:space="preserve">Contratación de Seguridad y Vigilancia Privada  </t>
  </si>
  <si>
    <t xml:space="preserve">Ejecutar el pago de los servicios institucionales -Servicio de suministro de agua por tanquero en CRS  el Rodeo </t>
  </si>
  <si>
    <t>Ejecutar el pago de los servicios institucionales -Servicio de suministro de agua por tanquero en CRS Jipijapa</t>
  </si>
  <si>
    <t>Servicios de Aseo, Lavado de Vestimenta de Trabajo, Fumigación, Desinfección, Limpieza de Instalaciones, manejo de desechos contaminados, recuperación y clasificación de materiales reciclables</t>
  </si>
  <si>
    <t>Pasajes al Interior y Agencia de Viajes</t>
  </si>
  <si>
    <t>Pasajes al exterior y Agencia de Viajes</t>
  </si>
  <si>
    <t>Ejecutar el pago de los servicios institucionales -Telefonía Máxima Autoridad</t>
  </si>
  <si>
    <t>Adquisición de Neumáticos para el parque automotor del SNAI</t>
  </si>
  <si>
    <t>Servicio de Mantenimiento Preventivo y Correctivo del parque Automotor del SNAI 2022</t>
  </si>
  <si>
    <t>Adquisición de Combustible del Parque Automotor del SNAI 2022</t>
  </si>
  <si>
    <t xml:space="preserve">Adquisición de accesorios y herramientas </t>
  </si>
  <si>
    <t>Servicio de posicionamiento global GPS</t>
  </si>
  <si>
    <t xml:space="preserve">Adquisición de Tags para vehículos </t>
  </si>
  <si>
    <t>Servicio de Correos</t>
  </si>
  <si>
    <t xml:space="preserve">Edición, Impresión, Reproducción, Publicaciones, Suscripciones, Fotocopiado, Traducción, Empastado, Enmarcación, Serigrafía, Fotografía, Carnetización, Filmación e Imágenes Satelitales. </t>
  </si>
  <si>
    <t>Mobiliarios  (Instalación, Mantenimiento y Reparación</t>
  </si>
  <si>
    <t xml:space="preserve">Maquinarias y Equipos (Instalación, Mantenimiento y Reparación) </t>
  </si>
  <si>
    <t>Mantener los bienes del SNAI asegurados</t>
  </si>
  <si>
    <t>Tasas Generales-Impuestos-Contribuciones-Permisos-Licencias y Patentes</t>
  </si>
  <si>
    <t>fondo rotativo legalización predios</t>
  </si>
  <si>
    <t>Matriculación vehicular y tasas generales e impuestos</t>
  </si>
  <si>
    <t>Panapass - pago peajes</t>
  </si>
  <si>
    <t>Reembolsos Trámites Notariales</t>
  </si>
  <si>
    <t>Contribuciones Especiales y de Mejora</t>
  </si>
  <si>
    <t>Mantenimiento de infraestructura edificios administrativos y bodega</t>
  </si>
  <si>
    <t xml:space="preserve">Contratar la recarga de Extintores, </t>
  </si>
  <si>
    <t xml:space="preserve">Compra de recursos e insumos para consultorio médico:
</t>
  </si>
  <si>
    <t>Contratación de póliza de protección a la institución frente a perdidas o negligencia de los servidores</t>
  </si>
  <si>
    <t>Pago de indemnización por accidentes de trabajo a ASP: 1 Marco Marroquín (2020), fallecido en un accidente de tránsito, calificado por el IESS, falta documentación de familiares para complementar trámite.
2 Cintia Caguana (2021), asesinada en un bus, falta calificación del IESS</t>
  </si>
  <si>
    <t>Pago de jubilación por código de trabajo:
2 servidores de código de trabajo que han solicitado para el 2023, cumplen con requisitos para jubilación, se solicita presupuesto para continuar el trámite en MDT y determinar la fecha de desvinculación.</t>
  </si>
  <si>
    <t>Pago de Jubilaciones - Aporte patronales Jubilados a la fecha</t>
  </si>
  <si>
    <t>Pago de obligaciones de Ejercicios Anteriores por Egresos de Personal</t>
  </si>
  <si>
    <t>Contratos de Servicios Ocasionales nuevos</t>
  </si>
  <si>
    <t xml:space="preserve">Contratos de Servicios Ocasionales (Diciembre 2022) </t>
  </si>
  <si>
    <t>Contratos Indefinidos Código de trabajo (Actuales)</t>
  </si>
  <si>
    <t>Nombramientos Coescop (Actuales)</t>
  </si>
  <si>
    <t>Nombramientos LOSEP (Actuales)</t>
  </si>
  <si>
    <t>Contratación de una herramienta de consultas de información jurídica</t>
  </si>
  <si>
    <t>Trámites notariales y judiciales</t>
  </si>
  <si>
    <t>“Pago
indemnización - Imbaquingo Sánchez Jorge Aníbal, Habeas Corpus Nro. 05241-2017-00003”</t>
  </si>
  <si>
    <t>Equipos tecnológicos de comunicación como cámara, trípode, micrófonos  entre otros.</t>
  </si>
  <si>
    <t>Difusión de disposiciones o convocatorias solicitadas por la Dirección General.</t>
  </si>
  <si>
    <t>Impresión de trípticos, dípticos, flyer entre otros productos comunicacionales para difusión entre actores estratégicos del SNAI.</t>
  </si>
  <si>
    <t>Necesidades comunicacionales para la organización de eventos a nivel nacional</t>
  </si>
  <si>
    <t>Pasajes al exterior de agentes de Interpol, Funcionarios SNAI y PPL (BENEFICIOS PENITENCIARIOS)</t>
  </si>
  <si>
    <t>Adquisición de biométricos (DIRECCION DE PENAS NO RPIVATIVAS)</t>
  </si>
  <si>
    <t>Compra de uniformes para los ACL (CAI)</t>
  </si>
  <si>
    <t>Compra de uniformes para inspectores educadores (CAI)</t>
  </si>
  <si>
    <t>Implementación y  mantenimiento de talleres productivos  en los CAI (Carpintería, Cerrajería, Panadería, Corte y Confección y manualidades) (CAI)</t>
  </si>
  <si>
    <t>Máquina jareteadora</t>
  </si>
  <si>
    <t>35</t>
  </si>
  <si>
    <t>01</t>
  </si>
  <si>
    <t>C41</t>
  </si>
  <si>
    <t>00</t>
  </si>
  <si>
    <t>Adquisición de Polígrafo Institucional</t>
  </si>
  <si>
    <t>Adquisición de sistema de videoconferencia 4K</t>
  </si>
  <si>
    <t>Adquisición de UNIFORMES para los servidores del Cuerpo de Seguridad y Vigilancia Penitenciaria a Nivel Nacional.</t>
  </si>
  <si>
    <t>Adquisición de pertrechos (ESPOSAS METÁLICAS NIJ 0307.1) para los servidores del Cuerpo de Seguridad y Vigilancia Penitenciaria a Nivel Nacional.</t>
  </si>
  <si>
    <t>Adquisición de pertrechos (BASTÓN TONFA tipo PR 24 PC) para para los servidores del Cuerpo de Seguridad y Vigilancia Penitenciaria a Nivel Nacional.</t>
  </si>
  <si>
    <t>Adquisición de pertrechos (LINTERNAS LED 4 funciones 1000 Lumens IP67/IP68) para los servidores del Cuerpo de Seguridad y Vigilancia Penitenciaria a Nivel Nacional.</t>
  </si>
  <si>
    <t>Adquisición de pertrechos (CINTOS con porta esposas, porta agente químico y porta tolete) para los servidores del Cuerpo de Seguridad y Vigilancia Penitenciaria a Nivel Nacional.</t>
  </si>
  <si>
    <t>Direcciòn Tècnica de Infraestructura Penitenciaria</t>
  </si>
  <si>
    <t>Adquisición de herramientas de trabajo para personal de mantenimiento</t>
  </si>
  <si>
    <t>Segunda Planta de Pabellón Vivienda  CPL Los Ríos Nº 2 (Quevedo)</t>
  </si>
  <si>
    <t>Planta de Vivienda CPL Cañar Nº 2 (Azogues)</t>
  </si>
  <si>
    <t>Reparación  de Pabellón Max CPL Azuay Nº 1 El Turi (CDP)</t>
  </si>
  <si>
    <t>Centro De Capacitación Bahía de Caráquez Reparación para el área de los ASP</t>
  </si>
  <si>
    <t>CPL Manabí Nº 4 Repotenciación Del Sistema De AASS, Planta De Tratamiento Y Desasolve De Laguna De Oxidación</t>
  </si>
  <si>
    <t>CPL Manabí Nº 3 (Bahía) Construcción de un Pabellón de vivienda 2 Plantas Capacidad 160 PPL`S</t>
  </si>
  <si>
    <t>CRS Masculino Manabí  Nº 2 (Jipijapa) Construcción De Un Pabellón De Vivienda 2 Plantas Capacidad 160 PPL`S, área Deportiva, área de visitas baterías sanitarias, lavandería y cerramiento perimetral</t>
  </si>
  <si>
    <t>Reparación Hidrosanitarias cubierta instalaciones eléctricas, patios CPL Masculino Pichincha Nº 1 El Inca</t>
  </si>
  <si>
    <t>Construcción de escalera de Emergencia para Planta Central</t>
  </si>
  <si>
    <t>Obras para ejecución mediante Ínfima Cuantía</t>
  </si>
  <si>
    <t>Edificio Administrativo: Remodelación total cambio de puertas, cambio de sanitarios, escalera de emergencia, arreglo de garita en la terraza, cambio de vidrios de seguridad en tercer piso, pintura y adecuaciones en general.</t>
  </si>
  <si>
    <t>CPL. Guayas 2: Readecuación de celdas</t>
  </si>
  <si>
    <t>Dormitorios y área ASP y GEAP: Construcción de un  complejo para vivienda y capacitación de Grupo GEA</t>
  </si>
  <si>
    <t>CPL Cotopaxi muros alrededor de las 7 garitas</t>
  </si>
  <si>
    <t>CPL Cotopaxi sistema eléctrico</t>
  </si>
  <si>
    <t>Adquisición de uniformes para ASP y Chompas</t>
  </si>
  <si>
    <t>Construcción de tramos de Cerramiento perimetral frontal, lateral y posterior en el CPL Manabí Nro 3</t>
  </si>
  <si>
    <t>Construcción de cerramiento perimetral CRS Masculino Guayas Nro. 3</t>
  </si>
  <si>
    <t>Reforzamiento y construcción del muro perimetral y concertina en el CPL Esmeraldas Nro. 2</t>
  </si>
  <si>
    <t>Reforzamiento y construcción de muro perimetral e interior para el CPL Santo Domingo Nro. 1</t>
  </si>
  <si>
    <t>Construcción de Cerramiento Perimetral CPL Guayas Nro. 2</t>
  </si>
  <si>
    <t>Fiscalización de la Obra - Reforzamiento y construcción de muro perimetral e interior para el CPL Santo Domingo Nro. 1</t>
  </si>
  <si>
    <t>C42</t>
  </si>
  <si>
    <t>Viáticos y Subsistencias en el Interior</t>
  </si>
  <si>
    <t>Uniformes PPL</t>
  </si>
  <si>
    <t>56</t>
  </si>
  <si>
    <t>C14</t>
  </si>
  <si>
    <t>02</t>
  </si>
  <si>
    <t>GG</t>
  </si>
  <si>
    <t>Adquisición de equipos para contra inteligencia (maletines microcámaras)</t>
  </si>
  <si>
    <t xml:space="preserve">Adquisición de Kit de Interdicción Inmediata Portátil </t>
  </si>
  <si>
    <t>Adquisición insumos de protección personal (Chalecos Antibalas Slim)</t>
  </si>
  <si>
    <t>Adquisición de cámaras Back up</t>
  </si>
  <si>
    <t>Adquisición de láminas de seguridad para ventanas de monitoreo</t>
  </si>
  <si>
    <t xml:space="preserve">Compra de rodilleras y coderas para levantar información y de la misma manera, analizar la vulnerabilidad estructural, no estructural y funcional de los centros de privación de libertad. </t>
  </si>
  <si>
    <t>Compra de bolsas para dormir para movilizar al equipo de trabajo de manera autónoma, con el objetivo que pueda pernoctar en un sitio seguro de manera autónoma y continuar las operaciones.</t>
  </si>
  <si>
    <t>Compra de piernera canguro muslera táctico militar para tener los elementos necesarios para levantamiento de información, así como también de almacenamiento de información.</t>
  </si>
  <si>
    <t>Compra de apoya manos acrílico porta documentos negro para mantener los documentos importantes a buen recaudo, así como también que permita el llenado de los formatos para identificación de daños, evaluación de necesidades que pudieran presentarse en emergencias y desastres.</t>
  </si>
  <si>
    <t>Compra de botas de seguridad para garantizar la seguridad del personal que deberá movilizarse a cualquier tipo de escenario.</t>
  </si>
  <si>
    <t>Compra de gafas de seguridad para evitar la afectación al sistema visual de los funcionarios, en caso de existir polvo, escombros, ceniza o cualquier otra partícula, mediante la .</t>
  </si>
  <si>
    <t>Adquisición de navajas multiherramientas profesionales para garantizar el correcto desarrollo de las actividades que deben desarrollarse durante las actividades CAMEX a nivel nacional.</t>
  </si>
  <si>
    <t xml:space="preserve">Adquisición de escaleras desplegables tácticas para garantizar el correcto desarrollo de las actividades que deben desarrollarse durante las actividades CAMEX a nivel nacional </t>
  </si>
  <si>
    <t>Adquisición de paquetes de 100 unidades de amarras plásticas para garantizar el correcto desarrollo de las actividades que deben desarrollarse durante las actividades CAMEX a nivel nacional.</t>
  </si>
  <si>
    <t>Adquisición de cizallas para garantizar el correcto desarrollo de las actividades que deben desarrollarse durante las actividades CAMEX a nivel nacional.</t>
  </si>
  <si>
    <t>Adquisición de candados para garantizar el correcto desarrollo de las actividades que deben desarrollarse durante las actividades CAMEX a nivel nacional.</t>
  </si>
  <si>
    <t>Adquisición de cadenas de 50 cm para garantizar el correcto desarrollo de las actividades que deben desarrollarse durante las actividades CAMEX a nivel nacional.</t>
  </si>
  <si>
    <t>Adquisición de megáfonos para garantizar el correcto desarrollo de las actividades que deben desarrollarse durante las actividades CAMEX a nivel nacional.</t>
  </si>
  <si>
    <t>Compra de Puestos de Mando Unificados Móviles Equipados, para gestionar de forma adecuada las actividades necesarias en casos de emergencias, así como en actividades en las cuales sean necesaria las coordinaciones interinstitucionales, garantizando un espacio de trabajo seguro y con el equipamiento necesario para realizar mencionadas  actividades.</t>
  </si>
  <si>
    <t>Adquisición de pertrechos (GUANTES anticorte, anti flama y anti punzada) para los servidores del Cuerpo de Seguridad y Vigilancia Penitenciaria a Nivel Nacional.</t>
  </si>
  <si>
    <t>Adquisición e implementación de equipos tecnológicos de control, detección y neutralización de objetos, sustancias sujetas a fiscalización, armas, explosivos y dispositivos electrónicos que pongan en riesgo la seguridad e integridad del Complejo Penitenciario Guayas; y, del Centro de Privación de Libertad Azuay Nro. 1”</t>
  </si>
  <si>
    <t>Aval para la implementación de un sistema integral de dos salas dinámicas de análisis y monitoreo unificado/Pago de IVA del proyecto: Implementación de un sistema integral de dos salas dinámicas de análisis y monitoreo unificado.</t>
  </si>
  <si>
    <t>Adquisición de VEHÍCULO FURGONETA DE TRANSPORTE DE 8 PPL Y 3 TRIPULANTES AGENTES PENITENCIARIOS</t>
  </si>
  <si>
    <t>Adquisición de VEHÍCULO AUTOBUS DE TRANSPORTE DE 25 PPL Y 4 TRIPULANTES AGENTES PENITENCIARIOS</t>
  </si>
  <si>
    <t>Compra de discos externos sólidos de 5 Tb para mantener la información con el respaldo correspondiente y evitar pérdida de la información, garantizando además la Cyber seguridad de información sensible a ser gestionada en situaciones de emergencia o desastres.</t>
  </si>
  <si>
    <t>Implementación de Alta disponibilidad de equipos de seguridad Perimetral</t>
  </si>
  <si>
    <t>Actualización de Plataforma Tecnológicos a Nivel de almacenamiento Corporativo</t>
  </si>
  <si>
    <t>Equipamiento para mantenimiento técnico de dve, herramienta menor de electrónica y electricidad (DIRECCION DE PENAS NO RPIVATIVAS)</t>
  </si>
  <si>
    <t>Compra de proyectores (GESTION DE RIESGOS)</t>
  </si>
  <si>
    <t>Adquisición de cámaras Back up (INTELIGENCIA)</t>
  </si>
  <si>
    <t>Compra de mochilas para laptop (GESTION DE RIESGOS)</t>
  </si>
  <si>
    <t>Compra de 20 radios tipo walkie-talkie (GESTION DE RIESGOS)</t>
  </si>
  <si>
    <t>Compra de 6 drones de última generación (RIESGOS)</t>
  </si>
  <si>
    <t>Máquina de coser recta</t>
  </si>
  <si>
    <t>Maquina recubridora</t>
  </si>
  <si>
    <t>Maquina plastificadora</t>
  </si>
  <si>
    <t>Maquina Ribeteadora</t>
  </si>
  <si>
    <t>Lava cabezas</t>
  </si>
  <si>
    <t>Esterilizador de materiales de peluquería</t>
  </si>
  <si>
    <t>Mesas para peluquería</t>
  </si>
  <si>
    <t>Máquinas para cortar cabello</t>
  </si>
  <si>
    <t>Máquina de coser de columna para tapizado</t>
  </si>
  <si>
    <t>Dirección Técnica de Infraestructura Penitenciaria</t>
  </si>
  <si>
    <t>Adquisición de equipos de cómputo  (CATALOGO ELECTRONICO - COMPRA  1200 PC -2022)</t>
  </si>
  <si>
    <t>Contrato 19-2022 "CONTRATO PARA LA ADQUISICIÓN Y SERVICIO DE IMPLEMENTACIÓN DE UN SISTEMA DE REGISTRO ADMINISTRATIVO BIOMÉTRICO INTEROPERABLE CON OTRAS INSTITUCIONES GUBERNAMENTALES"</t>
  </si>
  <si>
    <t>Adquisición de sistemas y software especializado</t>
  </si>
  <si>
    <t>Adquisiciòn de Insumos de impresiòn (tonner - unidades de imagen - kit de mantenimiento - cartuchos)</t>
  </si>
  <si>
    <t xml:space="preserve">Direcciòn de Penas No Privativas de Libertad, Dispositivos de Vigilancia Electrònica y Reinsercciòn </t>
  </si>
  <si>
    <t>Construcción de rastrillos en los CPL Guayas Nº 4, CPL  Guayas Nº 1, CPL Guayas Nº 3, CPL Manabí Nº 4, CRS Manabí Nº 3, CPL Esmeraldas Nº 2, CPL Tungurahua Nº 1, CPL Sucumbíos Nº 1. CPL Napo  Nº 1, CPL Los Ríos Nº 2, CPL Cotopaxi Nº 1 y CPL Azuay Nº 1</t>
  </si>
  <si>
    <t>Contratación del servicio de mantenimiento correctivo y preventivo para el cuarto de bombas del CPL Cotopaxi Nº 1</t>
  </si>
  <si>
    <t>Contratación del servicio de mantenimiento correctivo  del sistema Hidrosanitario  del CPL Cotopaxi Nº 1</t>
  </si>
  <si>
    <t>Mantenimiento correctivo varios proyectos de CPL`S y CAI`S</t>
  </si>
  <si>
    <t>Subdirecciòn Operacional</t>
  </si>
  <si>
    <t>Ejecución del programa de formador de formadores, para el CSVP.</t>
  </si>
  <si>
    <t>Servicio de comunicación: telefonía móvil (planes de voz, datos y sms), telefonía fija, enlaces de datos e internet para dispositivos de geo-posicionamiento electrónico - contrato 21 proporcional de Diciembre periodo de 01 al 23 de diciembre de 2021</t>
  </si>
  <si>
    <t>Contrato No. 23-2022 "Adquisiciòn de Termotanques para los Centros de Adolescentes Infractores de la Regìon Sierra</t>
  </si>
  <si>
    <t>Adquisiciòn de consumibles de impresión (Toner, unidad de imagen, kit de mantenimiento)</t>
  </si>
  <si>
    <t>Casilleros judiciales  fìsicos</t>
  </si>
  <si>
    <t>Adquisición de Computadores Portàtiles especializadas</t>
  </si>
  <si>
    <t>Servicio de Digitalización de Archivo Fìsico</t>
  </si>
  <si>
    <t>Consultorìa para  el proceso de Plan de Recuperación de Desastres - DRP de TI</t>
  </si>
  <si>
    <t>Implementación de Energìa Regulada UPS  para el Edificio de Planta Central, Edificio 12 de Octubre, Guayas 1, Guayas 4, Azuay, Cotopaxi, Manabì, Santo Domingo, Esmeraldas</t>
  </si>
  <si>
    <t>Adquisiciòn de equipos de impresiòn</t>
  </si>
  <si>
    <t>03</t>
  </si>
  <si>
    <t>Compra de cajas de respiradores 9936
Clasificación: EN149:2001+A1:2009 FFP3 R D para evitar que partículas solidas o liquidas puedan afectar al sistema respiratorio de los funcionarios que tengan realizar actividades de levantamiento de información.</t>
  </si>
  <si>
    <t>Máquina strobel cosedora de zapatos</t>
  </si>
  <si>
    <t>Adquisición de sistema de análisis de la información (software y licencias)</t>
  </si>
  <si>
    <t>MATRIZ POA  2023</t>
  </si>
  <si>
    <t>MATRIZ POA 2023</t>
  </si>
  <si>
    <t>GASTO CORRIENTE</t>
  </si>
  <si>
    <t>INVERSIÓN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</si>
</sst>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0.0_);_(* \(#,##0.0\);_(* &quot;-&quot;??_);_(@_)"/>
    <numFmt numFmtId="194" formatCode="_(* #,##0_);_(* \(#,##0\);_(* &quot;-&quot;??_);_(@_)"/>
    <numFmt numFmtId="195" formatCode="_(* #,##0.00000_);_(* \(#,##0.00000\);_(* &quot;-&quot;??_);_(@_)"/>
    <numFmt numFmtId="196" formatCode="&quot;$&quot;#,##0.00"/>
    <numFmt numFmtId="197" formatCode="[$-300A]dddd\,\ d\ &quot;de&quot;\ mmmm\ &quot;de&quot;\ yyyy"/>
    <numFmt numFmtId="198" formatCode="0.0"/>
    <numFmt numFmtId="199" formatCode="[$-80A]dddd\,\ d&quot; de &quot;mmmm&quot; de &quot;yyyy"/>
    <numFmt numFmtId="200" formatCode="[$-80A]hh:mm:ss\ AM/PM"/>
    <numFmt numFmtId="201" formatCode="&quot;$&quot;\ #,##0.0"/>
    <numFmt numFmtId="202" formatCode="#,##0.00\ &quot;$&quot;"/>
    <numFmt numFmtId="203" formatCode="_(* #,##0.00_);_(* \(#,##0.00\);_(* \-??_);_(@_)"/>
    <numFmt numFmtId="204" formatCode="_-* #,##0.00\ _p_t_a_-;\-* #,##0.00\ _p_t_a_-;_-* &quot;-&quot;??\ _p_t_a_-;_-@_-"/>
    <numFmt numFmtId="205" formatCode="_(&quot;NU$&quot;\ * #,##0.00_);_(&quot;NU$&quot;\ * \(#,##0.00\);_(&quot;NU$&quot;\ * &quot;-&quot;??_);_(@_)"/>
    <numFmt numFmtId="206" formatCode="_(* #,##0.000_);_(* \(#,##0.000\);_(* &quot;-&quot;??_);_(@_)"/>
    <numFmt numFmtId="207" formatCode="0000"/>
    <numFmt numFmtId="208" formatCode="_ * #,##0_ ;_ * \-#,##0_ ;_ * &quot;-&quot;??_ ;_ @_ "/>
    <numFmt numFmtId="209" formatCode="0.000"/>
    <numFmt numFmtId="210" formatCode="#,##0.0"/>
  </numFmts>
  <fonts count="71">
    <font>
      <sz val="11"/>
      <color theme="1"/>
      <name val="Calibri"/>
      <family val="2"/>
    </font>
    <font>
      <sz val="11"/>
      <color indexed="8"/>
      <name val="Calibri"/>
      <family val="2"/>
    </font>
    <font>
      <sz val="8"/>
      <name val="Calibri"/>
      <family val="2"/>
    </font>
    <font>
      <sz val="10"/>
      <name val="Arial"/>
      <family val="2"/>
    </font>
    <font>
      <u val="single"/>
      <sz val="11"/>
      <color indexed="12"/>
      <name val="Calibri"/>
      <family val="2"/>
    </font>
    <font>
      <u val="single"/>
      <sz val="10"/>
      <color indexed="12"/>
      <name val="Arial"/>
      <family val="2"/>
    </font>
    <font>
      <sz val="10"/>
      <name val="Lohit Hind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7.7"/>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8"/>
      <name val="Calibri"/>
      <family val="2"/>
    </font>
    <font>
      <b/>
      <sz val="12"/>
      <name val="Calibri"/>
      <family val="2"/>
    </font>
    <font>
      <b/>
      <sz val="16"/>
      <color indexed="8"/>
      <name val="Calibri"/>
      <family val="2"/>
    </font>
    <font>
      <b/>
      <sz val="14"/>
      <color indexed="8"/>
      <name val="Calibri"/>
      <family val="2"/>
    </font>
    <font>
      <b/>
      <sz val="10"/>
      <color indexed="8"/>
      <name val="Calibri"/>
      <family val="2"/>
    </font>
    <font>
      <b/>
      <sz val="18"/>
      <color indexed="8"/>
      <name val="Calibri"/>
      <family val="2"/>
    </font>
    <font>
      <sz val="12"/>
      <name val="Calibri"/>
      <family val="2"/>
    </font>
    <font>
      <b/>
      <sz val="22"/>
      <color indexed="8"/>
      <name val="Calibri"/>
      <family val="2"/>
    </font>
    <font>
      <sz val="9"/>
      <color indexed="8"/>
      <name val="Calibri"/>
      <family val="2"/>
    </font>
    <font>
      <b/>
      <sz val="9"/>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7.7"/>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sz val="12"/>
      <color theme="1"/>
      <name val="Calibri"/>
      <family val="2"/>
    </font>
    <font>
      <sz val="10"/>
      <color theme="1"/>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Calibri"/>
      <family val="2"/>
    </font>
    <font>
      <b/>
      <sz val="16"/>
      <color theme="1"/>
      <name val="Calibri"/>
      <family val="2"/>
    </font>
    <font>
      <b/>
      <sz val="14"/>
      <color theme="1"/>
      <name val="Calibri"/>
      <family val="2"/>
    </font>
    <font>
      <b/>
      <sz val="10"/>
      <color theme="1"/>
      <name val="Calibri"/>
      <family val="2"/>
    </font>
    <font>
      <b/>
      <sz val="18"/>
      <color theme="1"/>
      <name val="Calibri"/>
      <family val="2"/>
    </font>
    <font>
      <b/>
      <sz val="22"/>
      <color theme="1"/>
      <name val="Calibri"/>
      <family val="2"/>
    </font>
    <font>
      <sz val="12"/>
      <color rgb="FF000000"/>
      <name val="Calibri"/>
      <family val="2"/>
    </font>
    <font>
      <sz val="9"/>
      <color theme="1"/>
      <name val="Calibri"/>
      <family val="2"/>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FF"/>
        <bgColor indexed="64"/>
      </patternFill>
    </fill>
    <fill>
      <patternFill patternType="solid">
        <fgColor theme="0"/>
        <bgColor indexed="64"/>
      </patternFill>
    </fill>
    <fill>
      <patternFill patternType="solid">
        <fgColor rgb="FFFFCC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top style="thin"/>
      <bottom style="thin"/>
    </border>
    <border>
      <left style="medium"/>
      <right style="thin"/>
      <top/>
      <bottom style="thin"/>
    </border>
    <border>
      <left style="thin"/>
      <right style="thin"/>
      <top style="thin"/>
      <bottom style="thin"/>
    </border>
    <border>
      <left>
        <color indexed="63"/>
      </left>
      <right style="medium"/>
      <top style="medium"/>
      <bottom style="medium"/>
    </border>
    <border>
      <left style="thin"/>
      <right style="thin"/>
      <top style="medium"/>
      <bottom>
        <color indexed="63"/>
      </bottom>
    </border>
    <border>
      <left/>
      <right style="medium"/>
      <top style="medium"/>
      <bottom>
        <color indexed="63"/>
      </bottom>
    </border>
    <border>
      <left style="medium"/>
      <right style="thin"/>
      <top style="medium"/>
      <bottom>
        <color indexed="63"/>
      </bottom>
    </border>
    <border>
      <left style="medium"/>
      <right style="medium"/>
      <top style="medium"/>
      <bottom style="medium"/>
    </border>
    <border>
      <left>
        <color indexed="63"/>
      </left>
      <right>
        <color indexed="63"/>
      </right>
      <top style="thin"/>
      <bottom>
        <color indexed="63"/>
      </bottom>
    </border>
    <border>
      <left style="thin"/>
      <right>
        <color indexed="63"/>
      </right>
      <top/>
      <bottom style="thin"/>
    </border>
    <border>
      <left style="medium"/>
      <right>
        <color indexed="63"/>
      </right>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medium"/>
      <top>
        <color indexed="63"/>
      </top>
      <bottom style="thin"/>
    </border>
    <border>
      <left style="thin"/>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bottom>
        <color indexed="63"/>
      </bottom>
    </border>
    <border>
      <left>
        <color indexed="63"/>
      </left>
      <right>
        <color indexed="63"/>
      </right>
      <top>
        <color indexed="63"/>
      </top>
      <bottom style="medium"/>
    </border>
  </borders>
  <cellStyleXfs count="2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0"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0"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0"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7"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04"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4" fontId="3" fillId="0" borderId="0" applyFont="0" applyFill="0" applyBorder="0" applyAlignment="0" applyProtection="0"/>
    <xf numFmtId="179"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8" fontId="3" fillId="0" borderId="0" applyFont="0" applyFill="0" applyBorder="0" applyAlignment="0" applyProtection="0"/>
    <xf numFmtId="204" fontId="3" fillId="0" borderId="0" applyFont="0" applyFill="0" applyBorder="0" applyAlignment="0" applyProtection="0"/>
    <xf numFmtId="20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03" fontId="1" fillId="0" borderId="0">
      <alignment/>
      <protection/>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03" fontId="1" fillId="0" borderId="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205" fontId="3" fillId="0" borderId="0" applyFont="0" applyFill="0" applyBorder="0" applyAlignment="0" applyProtection="0"/>
    <xf numFmtId="186"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1" fillId="31" borderId="0" applyNumberFormat="0" applyBorder="0" applyAlignment="0" applyProtection="0"/>
    <xf numFmtId="0" fontId="52"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6" fillId="0" borderId="0">
      <alignment/>
      <protection/>
    </xf>
    <xf numFmtId="0" fontId="3" fillId="0" borderId="0">
      <alignment/>
      <protection/>
    </xf>
    <xf numFmtId="192" fontId="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53" fillId="0" borderId="0">
      <alignment/>
      <protection/>
    </xf>
    <xf numFmtId="0" fontId="0" fillId="0" borderId="0">
      <alignment/>
      <protection/>
    </xf>
    <xf numFmtId="0" fontId="0" fillId="0" borderId="0">
      <alignment/>
      <protection/>
    </xf>
    <xf numFmtId="192" fontId="0" fillId="0" borderId="0">
      <alignment/>
      <protection/>
    </xf>
    <xf numFmtId="0" fontId="3"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5" fillId="0" borderId="8" applyNumberFormat="0" applyFill="0" applyAlignment="0" applyProtection="0"/>
    <xf numFmtId="0" fontId="61" fillId="0" borderId="9" applyNumberFormat="0" applyFill="0" applyAlignment="0" applyProtection="0"/>
  </cellStyleXfs>
  <cellXfs count="254">
    <xf numFmtId="0" fontId="0" fillId="0" borderId="0" xfId="0" applyFont="1" applyAlignment="1">
      <alignment/>
    </xf>
    <xf numFmtId="0" fontId="0" fillId="0" borderId="0" xfId="0" applyAlignment="1">
      <alignment horizontal="center"/>
    </xf>
    <xf numFmtId="0" fontId="62" fillId="16" borderId="10" xfId="0" applyFont="1" applyFill="1" applyBorder="1" applyAlignment="1">
      <alignment horizontal="center" vertical="center" wrapText="1"/>
    </xf>
    <xf numFmtId="187" fontId="29" fillId="16" borderId="11" xfId="121" applyFont="1" applyFill="1" applyBorder="1" applyAlignment="1">
      <alignment horizontal="center" vertical="center" wrapText="1"/>
    </xf>
    <xf numFmtId="187" fontId="0" fillId="0" borderId="0" xfId="118" applyFont="1" applyAlignment="1">
      <alignment/>
    </xf>
    <xf numFmtId="179" fontId="0" fillId="0" borderId="0" xfId="0" applyNumberFormat="1" applyAlignment="1">
      <alignment horizontal="center"/>
    </xf>
    <xf numFmtId="179" fontId="0" fillId="0" borderId="0" xfId="0" applyNumberFormat="1" applyAlignment="1">
      <alignment horizontal="center" wrapText="1"/>
    </xf>
    <xf numFmtId="0" fontId="54" fillId="0" borderId="0" xfId="0" applyFont="1" applyFill="1" applyBorder="1" applyAlignment="1">
      <alignment horizontal="left" vertical="center" wrapText="1"/>
    </xf>
    <xf numFmtId="0" fontId="63" fillId="0" borderId="0" xfId="0" applyFont="1" applyAlignment="1">
      <alignment/>
    </xf>
    <xf numFmtId="0" fontId="64" fillId="0" borderId="0" xfId="0" applyFont="1" applyAlignment="1">
      <alignment/>
    </xf>
    <xf numFmtId="0" fontId="62" fillId="0" borderId="0" xfId="0" applyFont="1" applyAlignment="1">
      <alignment/>
    </xf>
    <xf numFmtId="14" fontId="0" fillId="0" borderId="0" xfId="0" applyNumberFormat="1" applyAlignment="1">
      <alignment/>
    </xf>
    <xf numFmtId="0" fontId="65" fillId="33" borderId="10" xfId="0" applyFont="1" applyFill="1" applyBorder="1" applyAlignment="1">
      <alignment horizontal="center" vertical="center" wrapText="1"/>
    </xf>
    <xf numFmtId="0" fontId="65" fillId="33" borderId="10" xfId="0" applyFont="1" applyFill="1" applyBorder="1" applyAlignment="1" quotePrefix="1">
      <alignment horizontal="center" vertical="center" wrapText="1"/>
    </xf>
    <xf numFmtId="0" fontId="65" fillId="33" borderId="11" xfId="0" applyFont="1" applyFill="1" applyBorder="1" applyAlignment="1">
      <alignment horizontal="center" vertical="center" wrapText="1"/>
    </xf>
    <xf numFmtId="14"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9" borderId="10" xfId="0" applyFont="1" applyFill="1" applyBorder="1" applyAlignment="1">
      <alignment horizontal="center" vertical="center" wrapText="1"/>
    </xf>
    <xf numFmtId="0" fontId="65" fillId="9" borderId="11"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3" xfId="0" applyFont="1" applyBorder="1" applyAlignment="1">
      <alignment horizontal="left" vertical="center" wrapText="1"/>
    </xf>
    <xf numFmtId="0" fontId="54" fillId="0" borderId="13" xfId="0" applyFont="1" applyFill="1" applyBorder="1" applyAlignment="1">
      <alignment horizontal="left" vertical="center" wrapText="1"/>
    </xf>
    <xf numFmtId="0" fontId="54" fillId="0" borderId="13" xfId="0" applyFont="1" applyFill="1" applyBorder="1" applyAlignment="1">
      <alignment horizontal="left" vertical="center"/>
    </xf>
    <xf numFmtId="0" fontId="54" fillId="0" borderId="13" xfId="0" applyNumberFormat="1" applyFont="1" applyFill="1" applyBorder="1" applyAlignment="1">
      <alignment horizontal="center" vertical="center" wrapText="1"/>
    </xf>
    <xf numFmtId="187" fontId="54" fillId="7" borderId="14" xfId="118" applyFont="1" applyFill="1" applyBorder="1" applyAlignment="1">
      <alignment horizontal="center" vertical="center" wrapText="1"/>
    </xf>
    <xf numFmtId="187" fontId="54" fillId="9" borderId="15" xfId="118" applyFont="1" applyFill="1" applyBorder="1" applyAlignment="1">
      <alignment horizontal="center" vertical="center"/>
    </xf>
    <xf numFmtId="187" fontId="54" fillId="9" borderId="13" xfId="118" applyFont="1" applyFill="1" applyBorder="1" applyAlignment="1">
      <alignment horizontal="center" vertical="center"/>
    </xf>
    <xf numFmtId="179" fontId="54" fillId="9" borderId="16" xfId="279" applyNumberFormat="1" applyFont="1" applyFill="1" applyBorder="1" applyAlignment="1">
      <alignment horizontal="center" vertical="center"/>
    </xf>
    <xf numFmtId="9" fontId="54" fillId="7" borderId="16" xfId="279" applyFont="1" applyFill="1" applyBorder="1" applyAlignment="1">
      <alignment horizontal="center" vertical="center"/>
    </xf>
    <xf numFmtId="0" fontId="54" fillId="0" borderId="0" xfId="0" applyFont="1" applyAlignment="1">
      <alignment vertical="center" wrapText="1"/>
    </xf>
    <xf numFmtId="14" fontId="54" fillId="0" borderId="0" xfId="0" applyNumberFormat="1" applyFont="1" applyAlignment="1">
      <alignment vertical="center" wrapText="1"/>
    </xf>
    <xf numFmtId="187" fontId="65" fillId="7" borderId="14" xfId="118" applyFont="1" applyFill="1" applyBorder="1" applyAlignment="1">
      <alignment horizontal="center" vertical="center" wrapText="1"/>
    </xf>
    <xf numFmtId="187" fontId="65" fillId="24" borderId="10" xfId="118" applyFont="1" applyFill="1" applyBorder="1" applyAlignment="1">
      <alignment horizontal="center" vertical="center" wrapText="1"/>
    </xf>
    <xf numFmtId="187" fontId="65" fillId="24" borderId="11" xfId="118" applyFont="1" applyFill="1" applyBorder="1" applyAlignment="1">
      <alignment horizontal="center" vertical="center" wrapText="1"/>
    </xf>
    <xf numFmtId="9" fontId="65" fillId="7" borderId="16" xfId="279" applyFont="1" applyFill="1" applyBorder="1" applyAlignment="1">
      <alignment horizontal="center" vertical="center"/>
    </xf>
    <xf numFmtId="187" fontId="65" fillId="7" borderId="16" xfId="118" applyFont="1" applyFill="1" applyBorder="1" applyAlignment="1">
      <alignment horizontal="center" vertical="center" wrapText="1"/>
    </xf>
    <xf numFmtId="0" fontId="54" fillId="0" borderId="0" xfId="0" applyNumberFormat="1" applyFont="1" applyAlignment="1">
      <alignment vertical="center" wrapText="1"/>
    </xf>
    <xf numFmtId="187" fontId="62" fillId="9" borderId="17" xfId="121" applyFont="1" applyFill="1" applyBorder="1" applyAlignment="1">
      <alignment horizontal="center" vertical="center" wrapText="1"/>
    </xf>
    <xf numFmtId="0" fontId="62" fillId="16" borderId="18" xfId="0" applyFont="1" applyFill="1" applyBorder="1" applyAlignment="1">
      <alignment horizontal="center" vertical="center" wrapText="1"/>
    </xf>
    <xf numFmtId="0" fontId="0" fillId="0" borderId="0" xfId="0" applyAlignment="1">
      <alignment horizontal="center" vertical="center" wrapText="1"/>
    </xf>
    <xf numFmtId="187" fontId="62" fillId="9" borderId="19" xfId="121" applyFont="1" applyFill="1" applyBorder="1" applyAlignment="1">
      <alignment horizontal="left" vertical="center" wrapText="1"/>
    </xf>
    <xf numFmtId="0" fontId="0" fillId="0" borderId="0" xfId="0" applyAlignment="1">
      <alignment horizontal="left" vertical="center" wrapText="1"/>
    </xf>
    <xf numFmtId="0" fontId="53" fillId="34" borderId="16" xfId="0" applyFont="1" applyFill="1" applyBorder="1" applyAlignment="1">
      <alignment horizontal="left" vertical="center" wrapText="1"/>
    </xf>
    <xf numFmtId="0" fontId="53" fillId="35" borderId="0" xfId="0" applyFont="1" applyFill="1" applyAlignment="1">
      <alignment horizontal="left" vertical="center" wrapText="1"/>
    </xf>
    <xf numFmtId="187" fontId="53" fillId="35" borderId="0" xfId="121" applyFont="1" applyFill="1" applyAlignment="1">
      <alignment horizontal="left" vertical="center" wrapText="1"/>
    </xf>
    <xf numFmtId="188" fontId="53" fillId="35" borderId="0" xfId="0" applyNumberFormat="1" applyFont="1" applyFill="1" applyAlignment="1">
      <alignment horizontal="left" vertical="center" wrapText="1"/>
    </xf>
    <xf numFmtId="188" fontId="53" fillId="35" borderId="0" xfId="0" applyNumberFormat="1" applyFont="1" applyFill="1" applyBorder="1" applyAlignment="1">
      <alignment horizontal="left" vertical="center" wrapText="1"/>
    </xf>
    <xf numFmtId="0" fontId="66" fillId="35" borderId="0" xfId="0" applyFont="1" applyFill="1" applyBorder="1" applyAlignment="1">
      <alignment horizontal="left" vertical="center" wrapText="1"/>
    </xf>
    <xf numFmtId="187" fontId="34" fillId="9" borderId="13" xfId="118" applyFont="1" applyFill="1" applyBorder="1" applyAlignment="1">
      <alignment horizontal="left" vertical="center" wrapText="1"/>
    </xf>
    <xf numFmtId="187" fontId="53" fillId="35" borderId="13" xfId="118" applyFont="1" applyFill="1" applyBorder="1" applyAlignment="1" applyProtection="1">
      <alignment horizontal="left" vertical="center" wrapText="1"/>
      <protection/>
    </xf>
    <xf numFmtId="187" fontId="62" fillId="9" borderId="13" xfId="118" applyFont="1" applyFill="1" applyBorder="1" applyAlignment="1">
      <alignment horizontal="left" vertical="center" wrapText="1"/>
    </xf>
    <xf numFmtId="0" fontId="53" fillId="35" borderId="0" xfId="0" applyFont="1" applyFill="1" applyAlignment="1">
      <alignment horizontal="center" vertical="center" wrapText="1"/>
    </xf>
    <xf numFmtId="0" fontId="66" fillId="35" borderId="0" xfId="0" applyFont="1" applyFill="1" applyBorder="1" applyAlignment="1">
      <alignment horizontal="center" vertical="center" wrapText="1"/>
    </xf>
    <xf numFmtId="187" fontId="53" fillId="35" borderId="0" xfId="118" applyFont="1" applyFill="1" applyAlignment="1">
      <alignment horizontal="center" vertical="center" wrapText="1"/>
    </xf>
    <xf numFmtId="187" fontId="66" fillId="35" borderId="0" xfId="118" applyFont="1" applyFill="1" applyBorder="1" applyAlignment="1">
      <alignment horizontal="center" vertical="center" wrapText="1"/>
    </xf>
    <xf numFmtId="187" fontId="29" fillId="16" borderId="11" xfId="118" applyFont="1" applyFill="1" applyBorder="1" applyAlignment="1">
      <alignment horizontal="center" vertical="center" wrapText="1"/>
    </xf>
    <xf numFmtId="187" fontId="34" fillId="35" borderId="13" xfId="118" applyFont="1" applyFill="1" applyBorder="1" applyAlignment="1">
      <alignment horizontal="center" vertical="center" wrapText="1"/>
    </xf>
    <xf numFmtId="187" fontId="0" fillId="0" borderId="0" xfId="118" applyFont="1" applyAlignment="1">
      <alignment horizontal="center" vertical="center" wrapText="1"/>
    </xf>
    <xf numFmtId="187" fontId="53" fillId="35" borderId="0" xfId="118" applyFont="1" applyFill="1" applyAlignment="1">
      <alignment horizontal="left" vertical="center" wrapText="1"/>
    </xf>
    <xf numFmtId="187" fontId="66" fillId="35" borderId="0" xfId="118" applyFont="1" applyFill="1" applyBorder="1" applyAlignment="1">
      <alignment horizontal="left" vertical="center" wrapText="1"/>
    </xf>
    <xf numFmtId="187" fontId="0" fillId="0" borderId="0" xfId="118" applyFont="1" applyAlignment="1">
      <alignment horizontal="left" vertical="center" wrapText="1"/>
    </xf>
    <xf numFmtId="187" fontId="53" fillId="35" borderId="0" xfId="0" applyNumberFormat="1" applyFont="1" applyFill="1" applyAlignment="1">
      <alignment horizontal="center" vertical="center" wrapText="1"/>
    </xf>
    <xf numFmtId="187" fontId="53" fillId="35" borderId="13" xfId="118" applyFont="1" applyFill="1" applyBorder="1" applyAlignment="1">
      <alignment horizontal="center" vertical="center" wrapText="1"/>
    </xf>
    <xf numFmtId="187" fontId="62" fillId="9" borderId="13" xfId="118" applyFont="1" applyFill="1" applyBorder="1" applyAlignment="1">
      <alignment horizontal="center" vertical="center" wrapText="1"/>
    </xf>
    <xf numFmtId="194" fontId="53" fillId="35" borderId="0" xfId="118" applyNumberFormat="1" applyFont="1" applyFill="1" applyAlignment="1">
      <alignment horizontal="center" vertical="center" wrapText="1"/>
    </xf>
    <xf numFmtId="194" fontId="66" fillId="35" borderId="0" xfId="118" applyNumberFormat="1" applyFont="1" applyFill="1" applyBorder="1" applyAlignment="1">
      <alignment horizontal="center" vertical="center" wrapText="1"/>
    </xf>
    <xf numFmtId="194" fontId="29" fillId="16" borderId="11" xfId="118" applyNumberFormat="1" applyFont="1" applyFill="1" applyBorder="1" applyAlignment="1">
      <alignment horizontal="center" vertical="center" wrapText="1"/>
    </xf>
    <xf numFmtId="194" fontId="0" fillId="0" borderId="0" xfId="118" applyNumberFormat="1" applyFont="1" applyAlignment="1">
      <alignment horizontal="center" vertical="center" wrapText="1"/>
    </xf>
    <xf numFmtId="187" fontId="29" fillId="9" borderId="13" xfId="118" applyFont="1" applyFill="1" applyBorder="1" applyAlignment="1">
      <alignment horizontal="left" vertical="center" wrapText="1"/>
    </xf>
    <xf numFmtId="187" fontId="53" fillId="35" borderId="0" xfId="118" applyNumberFormat="1" applyFont="1" applyFill="1" applyAlignment="1">
      <alignment horizontal="center" vertical="center" wrapText="1"/>
    </xf>
    <xf numFmtId="187" fontId="66" fillId="35" borderId="0" xfId="118" applyNumberFormat="1" applyFont="1" applyFill="1" applyBorder="1" applyAlignment="1">
      <alignment horizontal="center" vertical="center" wrapText="1"/>
    </xf>
    <xf numFmtId="187" fontId="0" fillId="0" borderId="0" xfId="118" applyNumberFormat="1" applyFont="1" applyAlignment="1">
      <alignment horizontal="center" vertical="center" wrapText="1"/>
    </xf>
    <xf numFmtId="187" fontId="29" fillId="9" borderId="12" xfId="118" applyFont="1" applyFill="1" applyBorder="1" applyAlignment="1">
      <alignment horizontal="center" vertical="center" wrapText="1"/>
    </xf>
    <xf numFmtId="49" fontId="53" fillId="35" borderId="13" xfId="118" applyNumberFormat="1" applyFont="1" applyFill="1" applyBorder="1" applyAlignment="1">
      <alignment horizontal="center" vertical="center" wrapText="1"/>
    </xf>
    <xf numFmtId="1" fontId="53" fillId="35" borderId="13" xfId="118" applyNumberFormat="1" applyFont="1" applyFill="1" applyBorder="1" applyAlignment="1">
      <alignment horizontal="center" vertical="center" wrapText="1"/>
    </xf>
    <xf numFmtId="0" fontId="66" fillId="35" borderId="0" xfId="0" applyFont="1" applyFill="1" applyBorder="1" applyAlignment="1">
      <alignment horizontal="center" vertical="center" wrapText="1"/>
    </xf>
    <xf numFmtId="194" fontId="53" fillId="35" borderId="16" xfId="118" applyNumberFormat="1" applyFont="1" applyFill="1" applyBorder="1" applyAlignment="1">
      <alignment horizontal="center" vertical="center" wrapText="1"/>
    </xf>
    <xf numFmtId="187" fontId="53" fillId="35" borderId="16" xfId="118" applyNumberFormat="1" applyFont="1" applyFill="1" applyBorder="1" applyAlignment="1">
      <alignment horizontal="center" vertical="center" wrapText="1"/>
    </xf>
    <xf numFmtId="0" fontId="53" fillId="35" borderId="16" xfId="0" applyFont="1" applyFill="1" applyBorder="1" applyAlignment="1">
      <alignment horizontal="left" vertical="center" wrapText="1"/>
    </xf>
    <xf numFmtId="187" fontId="53" fillId="35" borderId="16" xfId="118" applyFont="1" applyFill="1" applyBorder="1" applyAlignment="1">
      <alignment horizontal="center" vertical="center" wrapText="1"/>
    </xf>
    <xf numFmtId="0" fontId="62" fillId="35" borderId="0" xfId="0" applyFont="1" applyFill="1" applyBorder="1" applyAlignment="1">
      <alignment horizontal="center" vertical="center" wrapText="1"/>
    </xf>
    <xf numFmtId="0" fontId="53" fillId="0" borderId="0" xfId="0" applyFont="1" applyAlignment="1">
      <alignment horizontal="center" vertical="center" wrapText="1"/>
    </xf>
    <xf numFmtId="1" fontId="53" fillId="35" borderId="16" xfId="118" applyNumberFormat="1" applyFont="1" applyFill="1" applyBorder="1" applyAlignment="1">
      <alignment horizontal="center" vertical="center" wrapText="1"/>
    </xf>
    <xf numFmtId="0" fontId="61" fillId="16" borderId="10" xfId="0" applyFont="1" applyFill="1" applyBorder="1" applyAlignment="1">
      <alignment horizontal="center" vertical="center" wrapText="1"/>
    </xf>
    <xf numFmtId="0" fontId="61" fillId="16" borderId="2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53" fillId="0" borderId="0" xfId="0" applyFont="1" applyAlignment="1">
      <alignment horizontal="left" vertical="center" wrapText="1"/>
    </xf>
    <xf numFmtId="0" fontId="0" fillId="0" borderId="0" xfId="0" applyAlignment="1">
      <alignment horizontal="left" vertical="center" wrapText="1"/>
    </xf>
    <xf numFmtId="0" fontId="53" fillId="35" borderId="13" xfId="118" applyNumberFormat="1" applyFont="1" applyFill="1" applyBorder="1" applyAlignment="1" applyProtection="1">
      <alignment horizontal="left" vertical="center" wrapText="1"/>
      <protection/>
    </xf>
    <xf numFmtId="0" fontId="0" fillId="0" borderId="0" xfId="0" applyNumberFormat="1" applyAlignment="1">
      <alignment horizontal="left" vertical="center" wrapText="1"/>
    </xf>
    <xf numFmtId="0" fontId="53" fillId="34" borderId="13" xfId="0" applyFont="1" applyFill="1" applyBorder="1" applyAlignment="1">
      <alignment horizontal="left" vertical="center" wrapText="1"/>
    </xf>
    <xf numFmtId="0" fontId="53" fillId="34" borderId="13" xfId="0" applyFont="1" applyFill="1" applyBorder="1" applyAlignment="1">
      <alignment horizontal="center" vertical="center" wrapText="1"/>
    </xf>
    <xf numFmtId="0" fontId="0" fillId="0" borderId="0" xfId="0" applyAlignment="1">
      <alignment horizontal="center" vertical="center" wrapText="1"/>
    </xf>
    <xf numFmtId="0" fontId="53" fillId="0" borderId="16" xfId="0" applyFont="1" applyFill="1" applyBorder="1" applyAlignment="1">
      <alignment horizontal="left" vertical="center" wrapText="1"/>
    </xf>
    <xf numFmtId="0" fontId="0" fillId="0" borderId="0" xfId="0" applyAlignment="1">
      <alignment horizontal="left" vertical="center" wrapText="1"/>
    </xf>
    <xf numFmtId="0" fontId="53" fillId="34" borderId="16" xfId="0" applyFont="1" applyFill="1" applyBorder="1" applyAlignment="1">
      <alignment horizontal="left" vertical="center" wrapText="1"/>
    </xf>
    <xf numFmtId="194" fontId="53" fillId="35" borderId="16" xfId="130" applyNumberFormat="1" applyFont="1" applyFill="1" applyBorder="1" applyAlignment="1">
      <alignment horizontal="center" vertical="center" wrapText="1"/>
    </xf>
    <xf numFmtId="171" fontId="53" fillId="35" borderId="16" xfId="130" applyFont="1" applyFill="1" applyBorder="1" applyAlignment="1">
      <alignment horizontal="center" vertical="center" wrapText="1"/>
    </xf>
    <xf numFmtId="0" fontId="53" fillId="35" borderId="16" xfId="0" applyFont="1" applyFill="1" applyBorder="1" applyAlignment="1">
      <alignment horizontal="left" vertical="center" wrapText="1"/>
    </xf>
    <xf numFmtId="194" fontId="53" fillId="0" borderId="16" xfId="130" applyNumberFormat="1" applyFont="1" applyFill="1" applyBorder="1" applyAlignment="1">
      <alignment horizontal="center" vertical="center" wrapText="1"/>
    </xf>
    <xf numFmtId="171" fontId="53" fillId="0" borderId="16" xfId="130" applyFont="1" applyFill="1" applyBorder="1" applyAlignment="1">
      <alignment horizontal="center" vertical="center" wrapText="1"/>
    </xf>
    <xf numFmtId="0" fontId="62" fillId="13" borderId="21" xfId="0" applyFont="1" applyFill="1" applyBorder="1" applyAlignment="1">
      <alignment vertical="center" wrapText="1"/>
    </xf>
    <xf numFmtId="0" fontId="62" fillId="9" borderId="13" xfId="118" applyNumberFormat="1" applyFont="1" applyFill="1" applyBorder="1" applyAlignment="1">
      <alignment horizontal="center" vertical="center" wrapText="1"/>
    </xf>
    <xf numFmtId="188" fontId="62" fillId="2" borderId="21" xfId="0" applyNumberFormat="1" applyFont="1" applyFill="1" applyBorder="1" applyAlignment="1">
      <alignment vertical="center" wrapText="1"/>
    </xf>
    <xf numFmtId="0" fontId="62" fillId="36" borderId="21" xfId="0" applyFont="1" applyFill="1" applyBorder="1" applyAlignment="1">
      <alignment vertical="center" wrapText="1"/>
    </xf>
    <xf numFmtId="0" fontId="53" fillId="35" borderId="16" xfId="0" applyFont="1" applyFill="1" applyBorder="1" applyAlignment="1">
      <alignment horizontal="left" vertical="center" wrapText="1"/>
    </xf>
    <xf numFmtId="0" fontId="0" fillId="0" borderId="16" xfId="0" applyBorder="1" applyAlignment="1">
      <alignment horizontal="left" vertical="center" wrapText="1"/>
    </xf>
    <xf numFmtId="0" fontId="0" fillId="35" borderId="0" xfId="0" applyFill="1" applyBorder="1" applyAlignment="1">
      <alignment horizontal="left" vertical="center" wrapText="1"/>
    </xf>
    <xf numFmtId="0" fontId="0" fillId="35" borderId="0" xfId="0" applyFill="1" applyAlignment="1">
      <alignment horizontal="left" vertical="center" wrapText="1"/>
    </xf>
    <xf numFmtId="0" fontId="66" fillId="35" borderId="0" xfId="0" applyFont="1" applyFill="1" applyBorder="1" applyAlignment="1">
      <alignment horizontal="center" vertical="center" wrapText="1"/>
    </xf>
    <xf numFmtId="9" fontId="53" fillId="34" borderId="13" xfId="0" applyNumberFormat="1" applyFont="1" applyFill="1" applyBorder="1" applyAlignment="1">
      <alignment horizontal="center" vertical="center" wrapText="1"/>
    </xf>
    <xf numFmtId="0" fontId="53" fillId="35" borderId="0" xfId="0" applyNumberFormat="1" applyFont="1" applyFill="1" applyAlignment="1">
      <alignment horizontal="center" vertical="center" wrapText="1"/>
    </xf>
    <xf numFmtId="0" fontId="66" fillId="35" borderId="0"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67" fillId="35" borderId="0" xfId="0" applyFont="1" applyFill="1" applyBorder="1" applyAlignment="1">
      <alignment horizontal="left" vertical="center" wrapText="1"/>
    </xf>
    <xf numFmtId="0" fontId="62" fillId="0" borderId="22" xfId="0" applyFont="1" applyBorder="1" applyAlignment="1">
      <alignment horizontal="center" vertical="center" wrapText="1"/>
    </xf>
    <xf numFmtId="0" fontId="53" fillId="0" borderId="13" xfId="0" applyFont="1" applyFill="1" applyBorder="1" applyAlignment="1">
      <alignment horizontal="left" vertical="center" wrapText="1"/>
    </xf>
    <xf numFmtId="0" fontId="53" fillId="0" borderId="16" xfId="0" applyFont="1" applyFill="1" applyBorder="1" applyAlignment="1">
      <alignment horizontal="center" vertical="center" wrapText="1"/>
    </xf>
    <xf numFmtId="194" fontId="53" fillId="0" borderId="16" xfId="118" applyNumberFormat="1" applyFont="1" applyFill="1" applyBorder="1" applyAlignment="1">
      <alignment horizontal="center" vertical="center" wrapText="1"/>
    </xf>
    <xf numFmtId="187" fontId="53" fillId="0" borderId="16" xfId="118" applyNumberFormat="1" applyFont="1" applyFill="1" applyBorder="1" applyAlignment="1">
      <alignment horizontal="center" vertical="center" wrapText="1"/>
    </xf>
    <xf numFmtId="187" fontId="34" fillId="0" borderId="13" xfId="118" applyFont="1" applyFill="1" applyBorder="1" applyAlignment="1">
      <alignment horizontal="center" vertical="center" wrapText="1"/>
    </xf>
    <xf numFmtId="187" fontId="53" fillId="0" borderId="13" xfId="118" applyFont="1" applyFill="1" applyBorder="1" applyAlignment="1">
      <alignment horizontal="center" vertical="center" wrapText="1"/>
    </xf>
    <xf numFmtId="49" fontId="53" fillId="0" borderId="13" xfId="118" applyNumberFormat="1" applyFont="1" applyFill="1" applyBorder="1" applyAlignment="1">
      <alignment horizontal="center" vertical="center" wrapText="1"/>
    </xf>
    <xf numFmtId="1" fontId="53" fillId="0" borderId="13" xfId="118" applyNumberFormat="1" applyFont="1" applyFill="1" applyBorder="1" applyAlignment="1">
      <alignment horizontal="center" vertical="center" wrapText="1"/>
    </xf>
    <xf numFmtId="187" fontId="53" fillId="0" borderId="16" xfId="118" applyFont="1" applyFill="1" applyBorder="1" applyAlignment="1">
      <alignment horizontal="center" vertical="center" wrapText="1"/>
    </xf>
    <xf numFmtId="49" fontId="53" fillId="0" borderId="16" xfId="118" applyNumberFormat="1" applyFont="1" applyFill="1" applyBorder="1" applyAlignment="1">
      <alignment horizontal="center" vertical="center" wrapText="1"/>
    </xf>
    <xf numFmtId="0" fontId="0" fillId="0" borderId="16" xfId="0" applyFill="1" applyBorder="1" applyAlignment="1">
      <alignment horizontal="left" vertical="center" wrapText="1"/>
    </xf>
    <xf numFmtId="9"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6" xfId="118" applyNumberFormat="1" applyFont="1" applyFill="1" applyBorder="1" applyAlignment="1" applyProtection="1">
      <alignment horizontal="center" vertical="center" wrapText="1"/>
      <protection/>
    </xf>
    <xf numFmtId="187" fontId="53" fillId="0" borderId="16" xfId="118" applyFont="1" applyFill="1" applyBorder="1" applyAlignment="1" applyProtection="1">
      <alignment horizontal="center" vertical="center" wrapText="1"/>
      <protection/>
    </xf>
    <xf numFmtId="0" fontId="0" fillId="0" borderId="0" xfId="0" applyFill="1" applyAlignment="1">
      <alignment horizontal="left" vertical="center" wrapText="1"/>
    </xf>
    <xf numFmtId="0" fontId="68" fillId="0" borderId="16" xfId="0" applyFont="1" applyFill="1" applyBorder="1" applyAlignment="1">
      <alignment horizontal="left" vertical="center" wrapText="1"/>
    </xf>
    <xf numFmtId="9" fontId="53" fillId="0" borderId="16" xfId="0" applyNumberFormat="1" applyFont="1" applyFill="1" applyBorder="1" applyAlignment="1">
      <alignment horizontal="center" vertical="center" wrapText="1"/>
    </xf>
    <xf numFmtId="0" fontId="53" fillId="0" borderId="16" xfId="118" applyNumberFormat="1" applyFont="1" applyFill="1" applyBorder="1" applyAlignment="1">
      <alignment horizontal="center" vertical="center" wrapText="1"/>
    </xf>
    <xf numFmtId="1" fontId="53" fillId="0" borderId="16" xfId="118" applyNumberFormat="1" applyFont="1" applyFill="1" applyBorder="1" applyAlignment="1">
      <alignment horizontal="center" vertical="center" wrapText="1"/>
    </xf>
    <xf numFmtId="0" fontId="62" fillId="0" borderId="22" xfId="0" applyFont="1" applyBorder="1" applyAlignment="1">
      <alignment horizontal="center" vertical="center" wrapText="1"/>
    </xf>
    <xf numFmtId="187" fontId="62" fillId="0" borderId="22" xfId="118" applyFont="1" applyBorder="1" applyAlignment="1">
      <alignment horizontal="center" vertical="center" wrapText="1"/>
    </xf>
    <xf numFmtId="0" fontId="7" fillId="0" borderId="16" xfId="0" applyFont="1" applyFill="1" applyBorder="1" applyAlignment="1">
      <alignment horizontal="left" vertical="center" wrapText="1"/>
    </xf>
    <xf numFmtId="0" fontId="34" fillId="0" borderId="16" xfId="118" applyNumberFormat="1" applyFont="1" applyFill="1" applyBorder="1" applyAlignment="1">
      <alignment horizontal="center" vertical="center" wrapText="1"/>
    </xf>
    <xf numFmtId="187" fontId="34" fillId="0" borderId="16" xfId="118" applyFont="1" applyFill="1" applyBorder="1" applyAlignment="1">
      <alignment horizontal="center" vertical="center" wrapText="1"/>
    </xf>
    <xf numFmtId="187" fontId="0" fillId="0" borderId="0" xfId="0" applyNumberFormat="1" applyAlignment="1">
      <alignment horizontal="center" vertical="center" wrapText="1"/>
    </xf>
    <xf numFmtId="171" fontId="0" fillId="0" borderId="0" xfId="0" applyNumberFormat="1" applyAlignment="1">
      <alignment horizontal="center" vertical="center" wrapText="1"/>
    </xf>
    <xf numFmtId="186" fontId="0" fillId="0" borderId="0" xfId="228" applyFont="1" applyAlignment="1">
      <alignment horizontal="center" vertical="center" wrapText="1"/>
    </xf>
    <xf numFmtId="171" fontId="0" fillId="0" borderId="0" xfId="0" applyNumberFormat="1" applyFill="1" applyAlignment="1">
      <alignment horizontal="left" vertical="center" wrapText="1"/>
    </xf>
    <xf numFmtId="187" fontId="0" fillId="0" borderId="0" xfId="118" applyFont="1" applyAlignment="1">
      <alignment horizontal="left" vertical="center" wrapText="1"/>
    </xf>
    <xf numFmtId="186" fontId="53" fillId="0" borderId="0" xfId="228" applyFont="1" applyAlignment="1">
      <alignment horizontal="center" vertical="center" wrapText="1"/>
    </xf>
    <xf numFmtId="171" fontId="0" fillId="0" borderId="0" xfId="0" applyNumberFormat="1" applyAlignment="1">
      <alignment horizontal="left" vertical="center" wrapText="1"/>
    </xf>
    <xf numFmtId="187" fontId="0" fillId="0" borderId="0" xfId="0" applyNumberFormat="1" applyAlignment="1">
      <alignment horizontal="left" vertical="center" wrapText="1"/>
    </xf>
    <xf numFmtId="0" fontId="53" fillId="9" borderId="16" xfId="118" applyNumberFormat="1" applyFont="1" applyFill="1" applyBorder="1" applyAlignment="1">
      <alignment horizontal="center" vertical="center" wrapText="1"/>
    </xf>
    <xf numFmtId="43" fontId="0" fillId="0" borderId="0" xfId="0" applyNumberFormat="1" applyFill="1" applyAlignment="1">
      <alignment horizontal="left" vertical="center" wrapText="1"/>
    </xf>
    <xf numFmtId="187" fontId="0" fillId="0" borderId="0" xfId="118" applyFont="1" applyAlignment="1">
      <alignment horizontal="left" vertical="center" wrapText="1"/>
    </xf>
    <xf numFmtId="194" fontId="0" fillId="0" borderId="0" xfId="118" applyNumberFormat="1" applyFont="1" applyAlignment="1">
      <alignment horizontal="left" vertical="center" wrapText="1"/>
    </xf>
    <xf numFmtId="194" fontId="0" fillId="5" borderId="16" xfId="118" applyNumberFormat="1" applyFont="1" applyFill="1" applyBorder="1" applyAlignment="1">
      <alignment horizontal="left" vertical="center" wrapText="1"/>
    </xf>
    <xf numFmtId="194" fontId="0" fillId="0" borderId="0" xfId="118" applyNumberFormat="1" applyFont="1" applyFill="1" applyAlignment="1">
      <alignment horizontal="left" vertical="center" wrapText="1"/>
    </xf>
    <xf numFmtId="194" fontId="34" fillId="9" borderId="14" xfId="118" applyNumberFormat="1" applyFont="1" applyFill="1" applyBorder="1" applyAlignment="1">
      <alignment horizontal="left" vertical="center" wrapText="1"/>
    </xf>
    <xf numFmtId="194" fontId="29" fillId="9" borderId="13" xfId="118"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194" fontId="34" fillId="9" borderId="13" xfId="118" applyNumberFormat="1" applyFont="1" applyFill="1" applyBorder="1" applyAlignment="1">
      <alignment horizontal="left" vertical="center" wrapText="1"/>
    </xf>
    <xf numFmtId="0" fontId="53" fillId="0" borderId="13" xfId="118" applyNumberFormat="1" applyFont="1" applyFill="1" applyBorder="1" applyAlignment="1" applyProtection="1">
      <alignment horizontal="center" vertical="center" wrapText="1"/>
      <protection/>
    </xf>
    <xf numFmtId="187" fontId="53" fillId="0" borderId="13" xfId="118" applyFont="1" applyFill="1" applyBorder="1" applyAlignment="1" applyProtection="1">
      <alignment horizontal="center" vertical="center" wrapText="1"/>
      <protection/>
    </xf>
    <xf numFmtId="0" fontId="53" fillId="9" borderId="13" xfId="118" applyNumberFormat="1" applyFont="1" applyFill="1" applyBorder="1" applyAlignment="1">
      <alignment horizontal="center" vertical="center" wrapText="1"/>
    </xf>
    <xf numFmtId="194" fontId="34" fillId="9" borderId="23" xfId="118" applyNumberFormat="1" applyFont="1" applyFill="1" applyBorder="1" applyAlignment="1">
      <alignment horizontal="left" vertical="center" wrapText="1"/>
    </xf>
    <xf numFmtId="194" fontId="0" fillId="5" borderId="13" xfId="118" applyNumberFormat="1" applyFont="1" applyFill="1" applyBorder="1" applyAlignment="1">
      <alignment horizontal="left" vertical="center" wrapText="1"/>
    </xf>
    <xf numFmtId="0" fontId="62" fillId="16" borderId="11" xfId="0" applyFont="1" applyFill="1" applyBorder="1" applyAlignment="1">
      <alignment horizontal="center" vertical="center" wrapText="1"/>
    </xf>
    <xf numFmtId="0" fontId="29" fillId="16" borderId="11" xfId="121" applyNumberFormat="1" applyFont="1" applyFill="1" applyBorder="1" applyAlignment="1">
      <alignment horizontal="center" vertical="center" wrapText="1"/>
    </xf>
    <xf numFmtId="194" fontId="29" fillId="9" borderId="24" xfId="118" applyNumberFormat="1" applyFont="1" applyFill="1" applyBorder="1" applyAlignment="1">
      <alignment horizontal="center" vertical="center" wrapText="1"/>
    </xf>
    <xf numFmtId="194" fontId="61" fillId="5" borderId="25" xfId="118" applyNumberFormat="1" applyFont="1" applyFill="1" applyBorder="1" applyAlignment="1">
      <alignment horizontal="center" vertical="center" wrapText="1"/>
    </xf>
    <xf numFmtId="187" fontId="34" fillId="9" borderId="14" xfId="118" applyNumberFormat="1" applyFont="1" applyFill="1" applyBorder="1" applyAlignment="1">
      <alignment horizontal="left" vertical="center" wrapText="1"/>
    </xf>
    <xf numFmtId="194" fontId="0" fillId="0" borderId="0" xfId="0" applyNumberFormat="1" applyAlignment="1">
      <alignment horizontal="left" vertical="center" wrapText="1"/>
    </xf>
    <xf numFmtId="4" fontId="0" fillId="0" borderId="0" xfId="0" applyNumberFormat="1" applyAlignment="1">
      <alignment/>
    </xf>
    <xf numFmtId="0" fontId="66" fillId="35" borderId="0" xfId="0" applyFont="1" applyFill="1" applyBorder="1" applyAlignment="1">
      <alignment horizontal="left" vertical="center" wrapText="1"/>
    </xf>
    <xf numFmtId="0" fontId="62" fillId="0" borderId="22" xfId="0" applyFont="1" applyBorder="1" applyAlignment="1">
      <alignment horizontal="center" vertical="center" wrapText="1"/>
    </xf>
    <xf numFmtId="0" fontId="66" fillId="35" borderId="0" xfId="0" applyFont="1" applyFill="1" applyBorder="1" applyAlignment="1">
      <alignment horizontal="left" vertical="center" wrapText="1"/>
    </xf>
    <xf numFmtId="0" fontId="53" fillId="35" borderId="23" xfId="0" applyFont="1" applyFill="1" applyBorder="1" applyAlignment="1">
      <alignment horizontal="left" vertical="center" wrapText="1"/>
    </xf>
    <xf numFmtId="0" fontId="53" fillId="34" borderId="16" xfId="0" applyFont="1" applyFill="1" applyBorder="1" applyAlignment="1">
      <alignment horizontal="left" vertical="center" wrapText="1"/>
    </xf>
    <xf numFmtId="0" fontId="53" fillId="35" borderId="16" xfId="0" applyFont="1" applyFill="1" applyBorder="1" applyAlignment="1">
      <alignment horizontal="left" vertical="center" wrapText="1"/>
    </xf>
    <xf numFmtId="0" fontId="53" fillId="0" borderId="16" xfId="0" applyFont="1" applyBorder="1" applyAlignment="1">
      <alignment horizontal="left" vertical="center" wrapText="1"/>
    </xf>
    <xf numFmtId="0" fontId="53" fillId="34" borderId="13" xfId="0" applyFont="1" applyFill="1" applyBorder="1" applyAlignment="1">
      <alignment horizontal="left" vertical="center" wrapText="1"/>
    </xf>
    <xf numFmtId="0" fontId="53" fillId="34" borderId="13" xfId="0" applyFont="1" applyFill="1" applyBorder="1" applyAlignment="1">
      <alignment horizontal="center" vertical="center" wrapText="1"/>
    </xf>
    <xf numFmtId="0" fontId="53" fillId="0" borderId="16" xfId="0" applyFont="1" applyFill="1" applyBorder="1" applyAlignment="1">
      <alignment horizontal="left" vertical="center" wrapText="1"/>
    </xf>
    <xf numFmtId="9" fontId="53" fillId="34" borderId="13" xfId="0" applyNumberFormat="1" applyFont="1" applyFill="1" applyBorder="1" applyAlignment="1">
      <alignment horizontal="center" vertical="center" wrapText="1"/>
    </xf>
    <xf numFmtId="0" fontId="53" fillId="0" borderId="16" xfId="0" applyFont="1" applyFill="1" applyBorder="1" applyAlignment="1">
      <alignment horizontal="center" vertical="center" wrapText="1"/>
    </xf>
    <xf numFmtId="9" fontId="53" fillId="0" borderId="16" xfId="0" applyNumberFormat="1" applyFont="1" applyFill="1" applyBorder="1" applyAlignment="1">
      <alignment horizontal="center" vertical="center" wrapText="1"/>
    </xf>
    <xf numFmtId="0" fontId="62" fillId="0" borderId="22" xfId="0" applyFont="1" applyBorder="1" applyAlignment="1">
      <alignment horizontal="center" vertical="center" wrapText="1"/>
    </xf>
    <xf numFmtId="0" fontId="53" fillId="35" borderId="13" xfId="0" applyFont="1" applyFill="1" applyBorder="1" applyAlignment="1">
      <alignment horizontal="left" vertical="center" wrapText="1"/>
    </xf>
    <xf numFmtId="0" fontId="68" fillId="34" borderId="13" xfId="0" applyFont="1" applyFill="1" applyBorder="1" applyAlignment="1">
      <alignment horizontal="left" vertical="center" wrapText="1"/>
    </xf>
    <xf numFmtId="0" fontId="34" fillId="0" borderId="13" xfId="0" applyFont="1" applyBorder="1" applyAlignment="1">
      <alignment vertical="center" wrapText="1"/>
    </xf>
    <xf numFmtId="187" fontId="29" fillId="16" borderId="18" xfId="121" applyFont="1" applyFill="1" applyBorder="1" applyAlignment="1">
      <alignment horizontal="center" vertical="center" wrapText="1"/>
    </xf>
    <xf numFmtId="0" fontId="53" fillId="0" borderId="0" xfId="0" applyFont="1" applyBorder="1" applyAlignment="1">
      <alignment horizontal="left" vertical="center" wrapText="1"/>
    </xf>
    <xf numFmtId="0" fontId="53" fillId="17" borderId="16" xfId="0" applyFont="1" applyFill="1" applyBorder="1" applyAlignment="1">
      <alignment horizontal="left" vertical="center" wrapText="1"/>
    </xf>
    <xf numFmtId="0" fontId="0" fillId="0" borderId="26" xfId="0" applyBorder="1" applyAlignment="1">
      <alignment/>
    </xf>
    <xf numFmtId="186" fontId="0" fillId="0" borderId="27" xfId="228" applyFont="1" applyBorder="1" applyAlignment="1">
      <alignment/>
    </xf>
    <xf numFmtId="0" fontId="0" fillId="0" borderId="28" xfId="0" applyBorder="1" applyAlignment="1">
      <alignment/>
    </xf>
    <xf numFmtId="186" fontId="0" fillId="0" borderId="29" xfId="228" applyFont="1" applyBorder="1" applyAlignment="1">
      <alignment/>
    </xf>
    <xf numFmtId="0" fontId="69" fillId="0" borderId="26" xfId="0" applyFont="1" applyBorder="1" applyAlignment="1">
      <alignment/>
    </xf>
    <xf numFmtId="0" fontId="69" fillId="0" borderId="16" xfId="0" applyFont="1" applyBorder="1" applyAlignment="1">
      <alignment/>
    </xf>
    <xf numFmtId="186" fontId="69" fillId="0" borderId="27" xfId="228" applyFont="1" applyBorder="1" applyAlignment="1">
      <alignment/>
    </xf>
    <xf numFmtId="0" fontId="69" fillId="0" borderId="28" xfId="0" applyFont="1" applyBorder="1" applyAlignment="1">
      <alignment/>
    </xf>
    <xf numFmtId="0" fontId="69" fillId="0" borderId="30" xfId="0" applyFont="1" applyBorder="1" applyAlignment="1">
      <alignment/>
    </xf>
    <xf numFmtId="186" fontId="69" fillId="0" borderId="29" xfId="228" applyFont="1" applyBorder="1" applyAlignment="1">
      <alignment/>
    </xf>
    <xf numFmtId="0" fontId="69" fillId="0" borderId="0" xfId="0" applyFont="1" applyAlignment="1">
      <alignment/>
    </xf>
    <xf numFmtId="0" fontId="69" fillId="0" borderId="10" xfId="0" applyFont="1" applyFill="1" applyBorder="1" applyAlignment="1">
      <alignment horizontal="center"/>
    </xf>
    <xf numFmtId="186" fontId="69" fillId="0" borderId="25" xfId="228" applyFont="1" applyBorder="1" applyAlignment="1">
      <alignment horizontal="center"/>
    </xf>
    <xf numFmtId="0" fontId="69" fillId="0" borderId="15" xfId="0" applyFont="1" applyBorder="1" applyAlignment="1">
      <alignment/>
    </xf>
    <xf numFmtId="0" fontId="69" fillId="0" borderId="13" xfId="0" applyFont="1" applyBorder="1" applyAlignment="1">
      <alignment/>
    </xf>
    <xf numFmtId="186" fontId="69" fillId="0" borderId="31" xfId="228" applyFont="1" applyBorder="1" applyAlignment="1">
      <alignment/>
    </xf>
    <xf numFmtId="0" fontId="70" fillId="0" borderId="10" xfId="0" applyFont="1" applyBorder="1" applyAlignment="1">
      <alignment horizontal="center"/>
    </xf>
    <xf numFmtId="0" fontId="70" fillId="0" borderId="11" xfId="0" applyFont="1" applyBorder="1" applyAlignment="1">
      <alignment horizontal="center"/>
    </xf>
    <xf numFmtId="0" fontId="70" fillId="0" borderId="25" xfId="0" applyFont="1" applyBorder="1" applyAlignment="1">
      <alignment horizontal="center"/>
    </xf>
    <xf numFmtId="0" fontId="61" fillId="0" borderId="10" xfId="0" applyFont="1" applyBorder="1" applyAlignment="1">
      <alignment horizontal="center"/>
    </xf>
    <xf numFmtId="0" fontId="61" fillId="0" borderId="25" xfId="0" applyFont="1" applyBorder="1" applyAlignment="1">
      <alignment horizontal="center"/>
    </xf>
    <xf numFmtId="0" fontId="61" fillId="0" borderId="20" xfId="0" applyFont="1" applyBorder="1" applyAlignment="1">
      <alignment horizontal="center"/>
    </xf>
    <xf numFmtId="0" fontId="61" fillId="0" borderId="32" xfId="0" applyFont="1" applyBorder="1" applyAlignment="1">
      <alignment horizontal="center"/>
    </xf>
    <xf numFmtId="0" fontId="0" fillId="0" borderId="33" xfId="0" applyBorder="1" applyAlignment="1">
      <alignment/>
    </xf>
    <xf numFmtId="186" fontId="0" fillId="0" borderId="34" xfId="228" applyFont="1" applyBorder="1" applyAlignment="1">
      <alignment/>
    </xf>
    <xf numFmtId="0" fontId="0" fillId="0" borderId="26" xfId="0" applyBorder="1" applyAlignment="1">
      <alignment wrapText="1"/>
    </xf>
    <xf numFmtId="0" fontId="0" fillId="0" borderId="35" xfId="0" applyBorder="1" applyAlignment="1">
      <alignment wrapText="1"/>
    </xf>
    <xf numFmtId="186" fontId="0" fillId="0" borderId="36" xfId="228" applyFont="1" applyBorder="1" applyAlignment="1">
      <alignment/>
    </xf>
    <xf numFmtId="0" fontId="61" fillId="0" borderId="10" xfId="0" applyFont="1" applyFill="1" applyBorder="1" applyAlignment="1">
      <alignment wrapText="1"/>
    </xf>
    <xf numFmtId="186" fontId="61" fillId="0" borderId="25" xfId="0" applyNumberFormat="1" applyFont="1" applyBorder="1" applyAlignment="1">
      <alignment/>
    </xf>
    <xf numFmtId="0" fontId="62" fillId="0" borderId="22" xfId="0" applyFont="1" applyBorder="1" applyAlignment="1">
      <alignment vertical="center" wrapText="1"/>
    </xf>
    <xf numFmtId="0" fontId="62" fillId="0" borderId="37" xfId="0" applyFont="1" applyBorder="1" applyAlignment="1">
      <alignment vertical="center" wrapText="1"/>
    </xf>
    <xf numFmtId="186" fontId="0" fillId="0" borderId="33" xfId="228" applyFont="1" applyBorder="1" applyAlignment="1">
      <alignment/>
    </xf>
    <xf numFmtId="187" fontId="34" fillId="9" borderId="13" xfId="118" applyNumberFormat="1" applyFont="1" applyFill="1" applyBorder="1" applyAlignment="1">
      <alignment horizontal="left" vertical="center" wrapText="1"/>
    </xf>
    <xf numFmtId="0" fontId="34" fillId="0" borderId="16" xfId="0" applyFont="1" applyFill="1" applyBorder="1" applyAlignment="1">
      <alignment vertical="center" wrapText="1"/>
    </xf>
    <xf numFmtId="0" fontId="34" fillId="0" borderId="16" xfId="0" applyFont="1" applyFill="1" applyBorder="1" applyAlignment="1">
      <alignment horizontal="left" vertical="center" wrapText="1"/>
    </xf>
    <xf numFmtId="194" fontId="62" fillId="16" borderId="11" xfId="118" applyNumberFormat="1" applyFont="1" applyFill="1" applyBorder="1" applyAlignment="1">
      <alignment horizontal="center" vertical="center" wrapText="1"/>
    </xf>
    <xf numFmtId="187" fontId="62" fillId="16" borderId="11" xfId="118" applyNumberFormat="1" applyFont="1" applyFill="1" applyBorder="1" applyAlignment="1">
      <alignment horizontal="center" vertical="center" wrapText="1"/>
    </xf>
    <xf numFmtId="187" fontId="53" fillId="35" borderId="13" xfId="118" applyNumberFormat="1" applyFont="1" applyFill="1" applyBorder="1" applyAlignment="1">
      <alignment horizontal="center" vertical="center" wrapText="1"/>
    </xf>
    <xf numFmtId="0" fontId="53" fillId="35" borderId="13" xfId="118" applyNumberFormat="1" applyFont="1" applyFill="1" applyBorder="1" applyAlignment="1">
      <alignment horizontal="center" vertical="center" wrapText="1"/>
    </xf>
    <xf numFmtId="187" fontId="53" fillId="19" borderId="13" xfId="118" applyFont="1" applyFill="1" applyBorder="1" applyAlignment="1">
      <alignment horizontal="center" vertical="center" wrapText="1"/>
    </xf>
    <xf numFmtId="0" fontId="66" fillId="35" borderId="0" xfId="0" applyFont="1" applyFill="1" applyBorder="1" applyAlignment="1">
      <alignment horizontal="center" vertical="center" wrapText="1"/>
    </xf>
    <xf numFmtId="187" fontId="62" fillId="9" borderId="38" xfId="118" applyFont="1" applyFill="1" applyBorder="1" applyAlignment="1">
      <alignment horizontal="center" vertical="center" wrapText="1"/>
    </xf>
    <xf numFmtId="187" fontId="62" fillId="9" borderId="38" xfId="118" applyFont="1" applyFill="1" applyBorder="1" applyAlignment="1">
      <alignment horizontal="left" vertical="center" wrapText="1"/>
    </xf>
    <xf numFmtId="0" fontId="0" fillId="0" borderId="0" xfId="0" applyBorder="1" applyAlignment="1">
      <alignment horizontal="center" vertical="center" wrapText="1"/>
    </xf>
    <xf numFmtId="1" fontId="53" fillId="35" borderId="0" xfId="118" applyNumberFormat="1" applyFont="1" applyFill="1" applyBorder="1" applyAlignment="1">
      <alignment horizontal="center" vertical="center" wrapText="1"/>
    </xf>
    <xf numFmtId="0" fontId="0" fillId="0" borderId="0" xfId="0" applyBorder="1" applyAlignment="1">
      <alignment horizontal="left" vertical="center" wrapText="1"/>
    </xf>
    <xf numFmtId="187" fontId="0" fillId="0" borderId="0" xfId="118" applyFont="1" applyAlignment="1">
      <alignment horizontal="center" vertical="center" wrapText="1"/>
    </xf>
    <xf numFmtId="187" fontId="0" fillId="0" borderId="0" xfId="118" applyFont="1" applyAlignment="1">
      <alignment horizontal="left" vertical="center" wrapText="1"/>
    </xf>
    <xf numFmtId="187" fontId="53" fillId="19" borderId="16" xfId="118" applyFont="1" applyFill="1" applyBorder="1" applyAlignment="1">
      <alignment horizontal="center" vertical="center" wrapText="1"/>
    </xf>
    <xf numFmtId="187" fontId="53" fillId="13" borderId="16" xfId="118" applyFont="1" applyFill="1" applyBorder="1" applyAlignment="1">
      <alignment horizontal="center" vertical="center" wrapText="1"/>
    </xf>
    <xf numFmtId="0" fontId="53" fillId="10" borderId="16" xfId="0" applyFont="1" applyFill="1" applyBorder="1" applyAlignment="1">
      <alignment horizontal="left" vertical="center" wrapText="1"/>
    </xf>
    <xf numFmtId="187" fontId="0" fillId="0" borderId="0" xfId="118" applyFont="1" applyAlignment="1">
      <alignment horizontal="center" vertical="center" wrapText="1"/>
    </xf>
    <xf numFmtId="0" fontId="66" fillId="35" borderId="0" xfId="0" applyFont="1" applyFill="1" applyAlignment="1">
      <alignment horizontal="center" vertical="center" wrapText="1"/>
    </xf>
    <xf numFmtId="0" fontId="66" fillId="35" borderId="0" xfId="0" applyNumberFormat="1" applyFont="1" applyFill="1" applyAlignment="1">
      <alignment horizontal="center" vertical="center" wrapText="1"/>
    </xf>
    <xf numFmtId="0" fontId="66" fillId="35" borderId="0" xfId="0" applyFont="1" applyFill="1" applyBorder="1" applyAlignment="1">
      <alignment horizontal="center" vertical="center" wrapText="1"/>
    </xf>
    <xf numFmtId="0" fontId="66" fillId="35" borderId="0" xfId="0" applyNumberFormat="1" applyFont="1" applyFill="1" applyBorder="1" applyAlignment="1">
      <alignment horizontal="center" vertical="center" wrapText="1"/>
    </xf>
    <xf numFmtId="194" fontId="66" fillId="35" borderId="0" xfId="0" applyNumberFormat="1" applyFont="1" applyFill="1" applyBorder="1" applyAlignment="1">
      <alignment horizontal="center" vertical="center" wrapText="1"/>
    </xf>
    <xf numFmtId="0" fontId="66" fillId="35" borderId="0" xfId="0" applyFont="1" applyFill="1" applyBorder="1" applyAlignment="1">
      <alignment horizontal="left" vertical="center" wrapText="1"/>
    </xf>
    <xf numFmtId="0" fontId="67" fillId="35" borderId="39" xfId="0" applyFont="1" applyFill="1" applyBorder="1" applyAlignment="1">
      <alignment horizontal="left" vertical="center" wrapText="1"/>
    </xf>
    <xf numFmtId="194" fontId="34" fillId="35" borderId="13" xfId="118" applyNumberFormat="1" applyFont="1" applyFill="1" applyBorder="1" applyAlignment="1">
      <alignment horizontal="center" vertical="center" wrapText="1"/>
    </xf>
    <xf numFmtId="194" fontId="34" fillId="35" borderId="16" xfId="118" applyNumberFormat="1" applyFont="1" applyFill="1" applyBorder="1" applyAlignment="1">
      <alignment horizontal="center" vertical="center" wrapText="1"/>
    </xf>
    <xf numFmtId="194" fontId="34" fillId="35" borderId="16" xfId="130" applyNumberFormat="1" applyFont="1" applyFill="1" applyBorder="1" applyAlignment="1">
      <alignment horizontal="center" vertical="center" wrapText="1"/>
    </xf>
  </cellXfs>
  <cellStyles count="2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1 3" xfId="29"/>
    <cellStyle name="60% - Énfasis1 4" xfId="30"/>
    <cellStyle name="60% - Énfasis1 5" xfId="31"/>
    <cellStyle name="60% - Énfasis2" xfId="32"/>
    <cellStyle name="60% - Énfasis2 2" xfId="33"/>
    <cellStyle name="60% - Énfasis2 3" xfId="34"/>
    <cellStyle name="60% - Énfasis2 4" xfId="35"/>
    <cellStyle name="60% - Énfasis2 5" xfId="36"/>
    <cellStyle name="60% - Énfasis3" xfId="37"/>
    <cellStyle name="60% - Énfasis3 2" xfId="38"/>
    <cellStyle name="60% - Énfasis3 3" xfId="39"/>
    <cellStyle name="60% - Énfasis3 4" xfId="40"/>
    <cellStyle name="60% - Énfasis3 5" xfId="41"/>
    <cellStyle name="60% - Énfasis4" xfId="42"/>
    <cellStyle name="60% - Énfasis4 2" xfId="43"/>
    <cellStyle name="60% - Énfasis4 3" xfId="44"/>
    <cellStyle name="60% - Énfasis4 4" xfId="45"/>
    <cellStyle name="60% - Énfasis4 5" xfId="46"/>
    <cellStyle name="60% - Énfasis5" xfId="47"/>
    <cellStyle name="60% - Énfasis5 2" xfId="48"/>
    <cellStyle name="60% - Énfasis5 3" xfId="49"/>
    <cellStyle name="60% - Énfasis5 4" xfId="50"/>
    <cellStyle name="60% - Énfasis5 5" xfId="51"/>
    <cellStyle name="60% - Énfasis6" xfId="52"/>
    <cellStyle name="60% - Énfasis6 2" xfId="53"/>
    <cellStyle name="60% - Énfasis6 3" xfId="54"/>
    <cellStyle name="60% - Énfasis6 4" xfId="55"/>
    <cellStyle name="60% - Énfasis6 5" xfId="56"/>
    <cellStyle name="Bueno"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Excel Built-in Hyperlink" xfId="70"/>
    <cellStyle name="Excel Built-in Normal" xfId="71"/>
    <cellStyle name="Excel Built-in Normal 1" xfId="72"/>
    <cellStyle name="Excel Built-in Normal 1 2" xfId="73"/>
    <cellStyle name="Excel Built-in Normal 1 2 2" xfId="74"/>
    <cellStyle name="Excel Built-in Normal 1 2 2 2" xfId="75"/>
    <cellStyle name="Excel Built-in Normal 1 2 2 2 2" xfId="76"/>
    <cellStyle name="Excel Built-in Normal 1 2 2 2 2 2" xfId="77"/>
    <cellStyle name="Excel Built-in Normal 1 2 2 2 2 2 2" xfId="78"/>
    <cellStyle name="Excel Built-in Normal 1 2 2 2 2 3" xfId="79"/>
    <cellStyle name="Excel Built-in Normal 1 2 2 2 3" xfId="80"/>
    <cellStyle name="Excel Built-in Normal 1 2 2 2 4" xfId="81"/>
    <cellStyle name="Excel Built-in Normal 1 2 2 3" xfId="82"/>
    <cellStyle name="Excel Built-in Normal 1 2 2 3 2" xfId="83"/>
    <cellStyle name="Excel Built-in Normal 1 2 2 3 3" xfId="84"/>
    <cellStyle name="Excel Built-in Normal 1 2 2 4" xfId="85"/>
    <cellStyle name="Excel Built-in Normal 1 2 2 5" xfId="86"/>
    <cellStyle name="Excel Built-in Normal 1 2 3" xfId="87"/>
    <cellStyle name="Excel Built-in Normal 1 2 3 2" xfId="88"/>
    <cellStyle name="Excel Built-in Normal 1 2 3 2 2" xfId="89"/>
    <cellStyle name="Excel Built-in Normal 1 2 3 2 3" xfId="90"/>
    <cellStyle name="Excel Built-in Normal 1 2 3 3" xfId="91"/>
    <cellStyle name="Excel Built-in Normal 1 2 3 4" xfId="92"/>
    <cellStyle name="Excel Built-in Normal 1 2 4" xfId="93"/>
    <cellStyle name="Excel Built-in Normal 1 2 5" xfId="94"/>
    <cellStyle name="Excel Built-in Normal 1 3" xfId="95"/>
    <cellStyle name="Excel Built-in Normal 1 3 2" xfId="96"/>
    <cellStyle name="Excel Built-in Normal 1 3 2 2" xfId="97"/>
    <cellStyle name="Excel Built-in Normal 1 3 2 3" xfId="98"/>
    <cellStyle name="Excel Built-in Normal 1 3 3" xfId="99"/>
    <cellStyle name="Excel Built-in Normal 1 3 4" xfId="100"/>
    <cellStyle name="Excel Built-in Normal 1 4" xfId="101"/>
    <cellStyle name="Excel Built-in Normal 1 5" xfId="102"/>
    <cellStyle name="Excel Built-in Normal 1 6" xfId="103"/>
    <cellStyle name="Excel Built-in Normal 2" xfId="104"/>
    <cellStyle name="Excel Built-in Normal 2 2" xfId="105"/>
    <cellStyle name="Excel Built-in Normal 2 2 2" xfId="106"/>
    <cellStyle name="Excel Built-in Normal 2 2 3" xfId="107"/>
    <cellStyle name="Excel Built-in Normal 2 3" xfId="108"/>
    <cellStyle name="Excel Built-in Normal 2 4" xfId="109"/>
    <cellStyle name="Excel Built-in Normal 3" xfId="110"/>
    <cellStyle name="Excel Built-in Normal 4" xfId="111"/>
    <cellStyle name="Excel Built-in Normal 5" xfId="112"/>
    <cellStyle name="Hyperlink" xfId="113"/>
    <cellStyle name="Hipervínculo 2" xfId="114"/>
    <cellStyle name="Hipervínculo 3" xfId="115"/>
    <cellStyle name="Followed Hyperlink" xfId="116"/>
    <cellStyle name="Incorrecto" xfId="117"/>
    <cellStyle name="Comma" xfId="118"/>
    <cellStyle name="Comma [0]" xfId="119"/>
    <cellStyle name="Millares 2" xfId="120"/>
    <cellStyle name="Millares 2 2" xfId="121"/>
    <cellStyle name="Millares 2 2 2" xfId="122"/>
    <cellStyle name="Millares 2 2 2 2" xfId="123"/>
    <cellStyle name="Millares 2 2 2 2 2" xfId="124"/>
    <cellStyle name="Millares 2 2 2 2 2 2" xfId="125"/>
    <cellStyle name="Millares 2 2 2 3" xfId="126"/>
    <cellStyle name="Millares 2 2 2 3 2" xfId="127"/>
    <cellStyle name="Millares 2 2 2 4" xfId="128"/>
    <cellStyle name="Millares 2 2 2 4 2" xfId="129"/>
    <cellStyle name="Millares 2 2 3" xfId="130"/>
    <cellStyle name="Millares 2 2 3 2" xfId="131"/>
    <cellStyle name="Millares 2 2 3 2 2" xfId="132"/>
    <cellStyle name="Millares 2 2 3 3" xfId="133"/>
    <cellStyle name="Millares 2 2 3 3 2" xfId="134"/>
    <cellStyle name="Millares 2 2 3 4" xfId="135"/>
    <cellStyle name="Millares 2 2 4" xfId="136"/>
    <cellStyle name="Millares 2 2 4 2" xfId="137"/>
    <cellStyle name="Millares 2 2 4 2 2" xfId="138"/>
    <cellStyle name="Millares 2 2 5" xfId="139"/>
    <cellStyle name="Millares 2 2 5 2" xfId="140"/>
    <cellStyle name="Millares 2 2 5 3" xfId="141"/>
    <cellStyle name="Millares 2 2 5 3 2" xfId="142"/>
    <cellStyle name="Millares 2 2 5 4" xfId="143"/>
    <cellStyle name="Millares 2 2 6" xfId="144"/>
    <cellStyle name="Millares 2 2 6 2" xfId="145"/>
    <cellStyle name="Millares 2 2 7" xfId="146"/>
    <cellStyle name="Millares 2 2 7 2" xfId="147"/>
    <cellStyle name="Millares 2 3" xfId="148"/>
    <cellStyle name="Millares 2 3 2" xfId="149"/>
    <cellStyle name="Millares 2 4" xfId="150"/>
    <cellStyle name="Millares 2 4 2" xfId="151"/>
    <cellStyle name="Millares 2 5" xfId="152"/>
    <cellStyle name="Millares 3" xfId="153"/>
    <cellStyle name="Millares 3 2" xfId="154"/>
    <cellStyle name="Millares 3 2 2" xfId="155"/>
    <cellStyle name="Millares 3 2 3" xfId="156"/>
    <cellStyle name="Millares 3 2 3 2" xfId="157"/>
    <cellStyle name="Millares 3 2 4" xfId="158"/>
    <cellStyle name="Millares 3 3" xfId="159"/>
    <cellStyle name="Millares 3 3 2" xfId="160"/>
    <cellStyle name="Millares 3 4" xfId="161"/>
    <cellStyle name="Millares 3 5" xfId="162"/>
    <cellStyle name="Millares 3 5 2" xfId="163"/>
    <cellStyle name="Millares 3 6" xfId="164"/>
    <cellStyle name="Millares 4" xfId="165"/>
    <cellStyle name="Millares 4 2" xfId="166"/>
    <cellStyle name="Millares 4 3" xfId="167"/>
    <cellStyle name="Millares 4 4" xfId="168"/>
    <cellStyle name="Millares 4 4 2" xfId="169"/>
    <cellStyle name="Millares 4 5" xfId="170"/>
    <cellStyle name="Millares 5" xfId="171"/>
    <cellStyle name="Millares 5 2" xfId="172"/>
    <cellStyle name="Millares 5 3" xfId="173"/>
    <cellStyle name="Millares 5 4" xfId="174"/>
    <cellStyle name="Millares 5 5" xfId="175"/>
    <cellStyle name="Millares 5 5 2" xfId="176"/>
    <cellStyle name="Millares 5 6" xfId="177"/>
    <cellStyle name="Millares 6" xfId="178"/>
    <cellStyle name="Millares 6 2" xfId="179"/>
    <cellStyle name="Millares 6 2 2" xfId="180"/>
    <cellStyle name="Millares 6 3" xfId="181"/>
    <cellStyle name="Millares 7" xfId="182"/>
    <cellStyle name="Millares 7 2" xfId="183"/>
    <cellStyle name="Millares 7 2 2" xfId="184"/>
    <cellStyle name="Millares 7 2 2 2" xfId="185"/>
    <cellStyle name="Millares 7 2 2 2 2" xfId="186"/>
    <cellStyle name="Millares 7 2 2 2 2 2" xfId="187"/>
    <cellStyle name="Millares 7 2 2 2 3" xfId="188"/>
    <cellStyle name="Millares 7 2 2 2 3 2" xfId="189"/>
    <cellStyle name="Millares 7 2 2 2 4" xfId="190"/>
    <cellStyle name="Millares 7 2 2 3" xfId="191"/>
    <cellStyle name="Millares 7 2 2 3 2" xfId="192"/>
    <cellStyle name="Millares 7 2 2 4" xfId="193"/>
    <cellStyle name="Millares 7 2 2 4 2" xfId="194"/>
    <cellStyle name="Millares 7 2 2 5" xfId="195"/>
    <cellStyle name="Millares 7 2 3" xfId="196"/>
    <cellStyle name="Millares 7 2 3 2" xfId="197"/>
    <cellStyle name="Millares 7 2 3 2 2" xfId="198"/>
    <cellStyle name="Millares 7 2 3 3" xfId="199"/>
    <cellStyle name="Millares 7 2 3 3 2" xfId="200"/>
    <cellStyle name="Millares 7 2 3 4" xfId="201"/>
    <cellStyle name="Millares 7 2 3 4 2" xfId="202"/>
    <cellStyle name="Millares 7 2 3 5" xfId="203"/>
    <cellStyle name="Millares 7 2 4" xfId="204"/>
    <cellStyle name="Millares 7 2 4 2" xfId="205"/>
    <cellStyle name="Millares 7 2 5" xfId="206"/>
    <cellStyle name="Millares 7 2 5 2" xfId="207"/>
    <cellStyle name="Millares 7 2 6" xfId="208"/>
    <cellStyle name="Millares 7 3" xfId="209"/>
    <cellStyle name="Millares 7 3 2" xfId="210"/>
    <cellStyle name="Millares 7 3 2 2" xfId="211"/>
    <cellStyle name="Millares 7 3 2 2 2" xfId="212"/>
    <cellStyle name="Millares 7 3 2 3" xfId="213"/>
    <cellStyle name="Millares 7 3 2 3 2" xfId="214"/>
    <cellStyle name="Millares 7 3 2 4" xfId="215"/>
    <cellStyle name="Millares 7 3 3" xfId="216"/>
    <cellStyle name="Millares 7 3 3 2" xfId="217"/>
    <cellStyle name="Millares 7 3 4" xfId="218"/>
    <cellStyle name="Millares 7 3 4 2" xfId="219"/>
    <cellStyle name="Millares 7 3 5" xfId="220"/>
    <cellStyle name="Millares 7 4" xfId="221"/>
    <cellStyle name="Millares 7 5" xfId="222"/>
    <cellStyle name="Millares 7 5 2" xfId="223"/>
    <cellStyle name="Millares 7 6" xfId="224"/>
    <cellStyle name="Millares 7 6 2" xfId="225"/>
    <cellStyle name="Millares 7 7" xfId="226"/>
    <cellStyle name="Millares 8" xfId="227"/>
    <cellStyle name="Currency" xfId="228"/>
    <cellStyle name="Currency [0]" xfId="229"/>
    <cellStyle name="Moneda 2" xfId="230"/>
    <cellStyle name="Moneda 2 2" xfId="231"/>
    <cellStyle name="Moneda 2 2 2" xfId="232"/>
    <cellStyle name="Moneda 2 2 2 2" xfId="233"/>
    <cellStyle name="Moneda 2 2 2 3" xfId="234"/>
    <cellStyle name="Moneda 2 2 3" xfId="235"/>
    <cellStyle name="Moneda 2 2 4" xfId="236"/>
    <cellStyle name="Moneda 2 3" xfId="237"/>
    <cellStyle name="Moneda 2 3 2" xfId="238"/>
    <cellStyle name="Moneda 2 3 3" xfId="239"/>
    <cellStyle name="Moneda 2 4" xfId="240"/>
    <cellStyle name="Moneda 2 5" xfId="241"/>
    <cellStyle name="Moneda 2 6" xfId="242"/>
    <cellStyle name="Moneda 2 7" xfId="243"/>
    <cellStyle name="Moneda 3" xfId="244"/>
    <cellStyle name="Moneda 3 2" xfId="245"/>
    <cellStyle name="Moneda 3 3" xfId="246"/>
    <cellStyle name="Moneda 4" xfId="247"/>
    <cellStyle name="Moneda 5" xfId="248"/>
    <cellStyle name="Moneda 6" xfId="249"/>
    <cellStyle name="Moneda 7" xfId="250"/>
    <cellStyle name="Moneda 8" xfId="251"/>
    <cellStyle name="Moneda 8 2" xfId="252"/>
    <cellStyle name="Moneda 9" xfId="253"/>
    <cellStyle name="Moneda 9 2" xfId="254"/>
    <cellStyle name="Neutral" xfId="255"/>
    <cellStyle name="Neutral 2" xfId="256"/>
    <cellStyle name="Neutral 3" xfId="257"/>
    <cellStyle name="Neutral 4" xfId="258"/>
    <cellStyle name="Neutral 5" xfId="259"/>
    <cellStyle name="Normal 10" xfId="260"/>
    <cellStyle name="Normal 2" xfId="261"/>
    <cellStyle name="Normal 2 2" xfId="262"/>
    <cellStyle name="Normal 2 2 2" xfId="263"/>
    <cellStyle name="Normal 2 3" xfId="264"/>
    <cellStyle name="Normal 3" xfId="265"/>
    <cellStyle name="Normal 3 2" xfId="266"/>
    <cellStyle name="Normal 3 3" xfId="267"/>
    <cellStyle name="Normal 4" xfId="268"/>
    <cellStyle name="Normal 4 2" xfId="269"/>
    <cellStyle name="Normal 4 3" xfId="270"/>
    <cellStyle name="Normal 5" xfId="271"/>
    <cellStyle name="Normal 5 2" xfId="272"/>
    <cellStyle name="Normal 6" xfId="273"/>
    <cellStyle name="Normal 6 2" xfId="274"/>
    <cellStyle name="Normal 6 3" xfId="275"/>
    <cellStyle name="Normal 7" xfId="276"/>
    <cellStyle name="Normal 8" xfId="277"/>
    <cellStyle name="Notas" xfId="278"/>
    <cellStyle name="Percent" xfId="279"/>
    <cellStyle name="Porcentual 2" xfId="280"/>
    <cellStyle name="Porcentual 2 2" xfId="281"/>
    <cellStyle name="Porcentual 3" xfId="282"/>
    <cellStyle name="Salida" xfId="283"/>
    <cellStyle name="TableStyleLight1" xfId="284"/>
    <cellStyle name="Texto de advertencia" xfId="285"/>
    <cellStyle name="Texto explicativo" xfId="286"/>
    <cellStyle name="Título" xfId="287"/>
    <cellStyle name="Título 2" xfId="288"/>
    <cellStyle name="Título 3" xfId="289"/>
    <cellStyle name="Total" xfId="2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1047750</xdr:colOff>
      <xdr:row>1</xdr:row>
      <xdr:rowOff>171450</xdr:rowOff>
    </xdr:to>
    <xdr:pic>
      <xdr:nvPicPr>
        <xdr:cNvPr id="1" name="Imagen 3"/>
        <xdr:cNvPicPr preferRelativeResize="1">
          <a:picLocks noChangeAspect="1"/>
        </xdr:cNvPicPr>
      </xdr:nvPicPr>
      <xdr:blipFill>
        <a:blip r:embed="rId1"/>
        <a:srcRect b="14492"/>
        <a:stretch>
          <a:fillRect/>
        </a:stretch>
      </xdr:blipFill>
      <xdr:spPr>
        <a:xfrm>
          <a:off x="142875" y="0"/>
          <a:ext cx="43243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66675</xdr:rowOff>
    </xdr:from>
    <xdr:to>
      <xdr:col>2</xdr:col>
      <xdr:colOff>485775</xdr:colOff>
      <xdr:row>2</xdr:row>
      <xdr:rowOff>76200</xdr:rowOff>
    </xdr:to>
    <xdr:pic>
      <xdr:nvPicPr>
        <xdr:cNvPr id="1" name="Imagen 3"/>
        <xdr:cNvPicPr preferRelativeResize="1">
          <a:picLocks noChangeAspect="1"/>
        </xdr:cNvPicPr>
      </xdr:nvPicPr>
      <xdr:blipFill>
        <a:blip r:embed="rId1"/>
        <a:srcRect b="14492"/>
        <a:stretch>
          <a:fillRect/>
        </a:stretch>
      </xdr:blipFill>
      <xdr:spPr>
        <a:xfrm>
          <a:off x="104775" y="66675"/>
          <a:ext cx="26098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933450</xdr:colOff>
      <xdr:row>0</xdr:row>
      <xdr:rowOff>0</xdr:rowOff>
    </xdr:from>
    <xdr:to>
      <xdr:col>14</xdr:col>
      <xdr:colOff>1228725</xdr:colOff>
      <xdr:row>4</xdr:row>
      <xdr:rowOff>133350</xdr:rowOff>
    </xdr:to>
    <xdr:pic>
      <xdr:nvPicPr>
        <xdr:cNvPr id="1" name="2 Imagen"/>
        <xdr:cNvPicPr preferRelativeResize="1">
          <a:picLocks noChangeAspect="1"/>
        </xdr:cNvPicPr>
      </xdr:nvPicPr>
      <xdr:blipFill>
        <a:blip r:embed="rId1"/>
        <a:stretch>
          <a:fillRect/>
        </a:stretch>
      </xdr:blipFill>
      <xdr:spPr>
        <a:xfrm>
          <a:off x="8267700" y="0"/>
          <a:ext cx="55626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38"/>
  <sheetViews>
    <sheetView zoomScalePageLayoutView="0" workbookViewId="0" topLeftCell="A1">
      <selection activeCell="C3" sqref="C3:C5"/>
    </sheetView>
  </sheetViews>
  <sheetFormatPr defaultColWidth="11.421875" defaultRowHeight="15"/>
  <cols>
    <col min="1" max="1" width="11.00390625" style="0" customWidth="1"/>
    <col min="2" max="2" width="36.8515625" style="0" customWidth="1"/>
    <col min="3" max="3" width="17.00390625" style="0" customWidth="1"/>
    <col min="4" max="4" width="15.7109375" style="0" customWidth="1"/>
  </cols>
  <sheetData>
    <row r="1" ht="15.75" thickBot="1"/>
    <row r="2" spans="1:3" ht="15.75" thickBot="1">
      <c r="A2" s="207" t="s">
        <v>244</v>
      </c>
      <c r="B2" s="208" t="s">
        <v>243</v>
      </c>
      <c r="C2" s="209" t="s">
        <v>245</v>
      </c>
    </row>
    <row r="3" spans="1:3" ht="15">
      <c r="A3" s="204">
        <v>510000</v>
      </c>
      <c r="B3" s="205" t="s">
        <v>236</v>
      </c>
      <c r="C3" s="206">
        <v>57633924</v>
      </c>
    </row>
    <row r="4" spans="1:3" ht="15">
      <c r="A4" s="195">
        <v>530000</v>
      </c>
      <c r="B4" s="196" t="s">
        <v>237</v>
      </c>
      <c r="C4" s="197">
        <v>49222679</v>
      </c>
    </row>
    <row r="5" spans="1:3" ht="15">
      <c r="A5" s="195">
        <v>570000</v>
      </c>
      <c r="B5" s="196" t="s">
        <v>238</v>
      </c>
      <c r="C5" s="197">
        <v>1137050.94</v>
      </c>
    </row>
    <row r="6" spans="1:3" ht="15">
      <c r="A6" s="195">
        <v>580000</v>
      </c>
      <c r="B6" s="196" t="s">
        <v>239</v>
      </c>
      <c r="C6" s="197">
        <v>8784.65</v>
      </c>
    </row>
    <row r="7" spans="1:3" ht="15">
      <c r="A7" s="195">
        <v>730000</v>
      </c>
      <c r="B7" s="196" t="s">
        <v>240</v>
      </c>
      <c r="C7" s="197">
        <v>5064733.14</v>
      </c>
    </row>
    <row r="8" spans="1:3" ht="15">
      <c r="A8" s="195">
        <v>750000</v>
      </c>
      <c r="B8" s="196" t="s">
        <v>241</v>
      </c>
      <c r="C8" s="197">
        <v>8663984</v>
      </c>
    </row>
    <row r="9" spans="1:3" ht="15.75" thickBot="1">
      <c r="A9" s="198">
        <v>840000</v>
      </c>
      <c r="B9" s="199" t="s">
        <v>242</v>
      </c>
      <c r="C9" s="200">
        <v>16271282.86</v>
      </c>
    </row>
    <row r="10" spans="1:3" ht="15.75" thickBot="1">
      <c r="A10" s="201"/>
      <c r="B10" s="202" t="s">
        <v>246</v>
      </c>
      <c r="C10" s="203">
        <f>SUM(C3:C9)</f>
        <v>138002438.59</v>
      </c>
    </row>
    <row r="12" ht="15">
      <c r="A12" s="170"/>
    </row>
    <row r="13" ht="15">
      <c r="A13" s="170"/>
    </row>
    <row r="18" ht="15">
      <c r="A18" s="170"/>
    </row>
    <row r="19" ht="15">
      <c r="A19" s="170"/>
    </row>
    <row r="24" ht="15">
      <c r="A24" s="170"/>
    </row>
    <row r="25" ht="15">
      <c r="A25" s="170"/>
    </row>
    <row r="31" ht="15">
      <c r="A31" s="170"/>
    </row>
    <row r="37" ht="15">
      <c r="A37" s="170"/>
    </row>
    <row r="38" ht="15">
      <c r="A38" s="17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I121"/>
  <sheetViews>
    <sheetView tabSelected="1" zoomScalePageLayoutView="0" workbookViewId="0" topLeftCell="A1">
      <pane xSplit="14" ySplit="8" topLeftCell="O9" activePane="bottomRight" state="frozen"/>
      <selection pane="topLeft" activeCell="A4" sqref="A4"/>
      <selection pane="topRight" activeCell="O4" sqref="O4"/>
      <selection pane="bottomLeft" activeCell="A9" sqref="A9"/>
      <selection pane="bottomRight" activeCell="B7" sqref="B7"/>
    </sheetView>
  </sheetViews>
  <sheetFormatPr defaultColWidth="11.421875" defaultRowHeight="15"/>
  <cols>
    <col min="1" max="1" width="12.8515625" style="41" customWidth="1"/>
    <col min="2" max="2" width="38.421875" style="41" customWidth="1"/>
    <col min="3" max="3" width="41.57421875" style="41" customWidth="1"/>
    <col min="4" max="4" width="35.140625" style="87" hidden="1" customWidth="1"/>
    <col min="5" max="5" width="29.00390625" style="87" hidden="1" customWidth="1"/>
    <col min="6" max="6" width="27.140625" style="41" hidden="1" customWidth="1"/>
    <col min="7" max="7" width="60.57421875" style="41" customWidth="1"/>
    <col min="8" max="8" width="23.140625" style="94" hidden="1" customWidth="1"/>
    <col min="9" max="9" width="27.28125" style="87" hidden="1" customWidth="1"/>
    <col min="10" max="10" width="34.57421875" style="94" hidden="1" customWidth="1"/>
    <col min="11" max="11" width="9.00390625" style="113" hidden="1" customWidth="1"/>
    <col min="12" max="12" width="13.8515625" style="92" hidden="1" customWidth="1"/>
    <col min="13" max="13" width="23.00390625" style="113" hidden="1" customWidth="1"/>
    <col min="14" max="14" width="5.57421875" style="92" hidden="1" customWidth="1"/>
    <col min="15" max="15" width="14.140625" style="67" customWidth="1"/>
    <col min="16" max="16" width="20.7109375" style="57" customWidth="1"/>
    <col min="17" max="17" width="21.57421875" style="57" customWidth="1"/>
    <col min="18" max="18" width="19.140625" style="57" customWidth="1"/>
    <col min="19" max="19" width="20.00390625" style="60" customWidth="1"/>
    <col min="20" max="20" width="15.421875" style="81" customWidth="1"/>
    <col min="21" max="23" width="15.421875" style="39" hidden="1" customWidth="1"/>
    <col min="24" max="24" width="24.421875" style="81" hidden="1" customWidth="1"/>
    <col min="25" max="25" width="15.421875" style="81" hidden="1" customWidth="1"/>
    <col min="26" max="26" width="17.28125" style="41" hidden="1" customWidth="1"/>
    <col min="27" max="27" width="15.421875" style="41" hidden="1" customWidth="1"/>
    <col min="28" max="28" width="19.421875" style="41" hidden="1" customWidth="1"/>
    <col min="29" max="29" width="19.140625" style="41" customWidth="1"/>
    <col min="30" max="30" width="21.28125" style="152" customWidth="1"/>
    <col min="31" max="31" width="14.00390625" style="41" customWidth="1"/>
    <col min="32" max="32" width="33.7109375" style="41" customWidth="1"/>
    <col min="33" max="34" width="11.421875" style="41" customWidth="1"/>
    <col min="35" max="35" width="14.7109375" style="41" customWidth="1"/>
    <col min="36" max="16384" width="11.421875" style="41" customWidth="1"/>
  </cols>
  <sheetData>
    <row r="1" spans="1:28" ht="15.75">
      <c r="A1" s="108"/>
      <c r="B1" s="43"/>
      <c r="C1" s="43"/>
      <c r="D1" s="43"/>
      <c r="E1" s="43"/>
      <c r="F1" s="43"/>
      <c r="G1" s="43"/>
      <c r="H1" s="43"/>
      <c r="I1" s="43"/>
      <c r="J1" s="43"/>
      <c r="K1" s="111"/>
      <c r="L1" s="51"/>
      <c r="M1" s="111"/>
      <c r="N1" s="51"/>
      <c r="O1" s="64"/>
      <c r="P1" s="53"/>
      <c r="Q1" s="53"/>
      <c r="R1" s="53"/>
      <c r="S1" s="58"/>
      <c r="T1" s="51"/>
      <c r="U1" s="51"/>
      <c r="V1" s="51"/>
      <c r="W1" s="51"/>
      <c r="X1" s="51"/>
      <c r="Y1" s="51"/>
      <c r="Z1" s="45"/>
      <c r="AA1" s="45"/>
      <c r="AB1" s="44"/>
    </row>
    <row r="2" spans="1:28" ht="15.75">
      <c r="A2" s="108"/>
      <c r="B2" s="43"/>
      <c r="C2" s="43"/>
      <c r="D2" s="43"/>
      <c r="E2" s="43"/>
      <c r="F2" s="43"/>
      <c r="G2" s="43"/>
      <c r="H2" s="43"/>
      <c r="I2" s="43"/>
      <c r="J2" s="43"/>
      <c r="K2" s="111"/>
      <c r="L2" s="51"/>
      <c r="M2" s="111"/>
      <c r="N2" s="51"/>
      <c r="O2" s="64"/>
      <c r="P2" s="53"/>
      <c r="Q2" s="53"/>
      <c r="R2" s="53"/>
      <c r="S2" s="58"/>
      <c r="T2" s="61"/>
      <c r="U2" s="61"/>
      <c r="V2" s="61"/>
      <c r="W2" s="61"/>
      <c r="X2" s="61"/>
      <c r="Y2" s="61"/>
      <c r="Z2" s="46"/>
      <c r="AA2" s="46"/>
      <c r="AB2" s="44"/>
    </row>
    <row r="3" spans="1:28" ht="23.25" customHeight="1">
      <c r="A3" s="108"/>
      <c r="B3" s="244" t="s">
        <v>190</v>
      </c>
      <c r="C3" s="244"/>
      <c r="D3" s="244"/>
      <c r="E3" s="244"/>
      <c r="F3" s="244"/>
      <c r="G3" s="244"/>
      <c r="H3" s="244"/>
      <c r="I3" s="244"/>
      <c r="J3" s="244"/>
      <c r="K3" s="245"/>
      <c r="L3" s="244"/>
      <c r="M3" s="245"/>
      <c r="N3" s="244"/>
      <c r="O3" s="244"/>
      <c r="P3" s="244"/>
      <c r="Q3" s="244"/>
      <c r="R3" s="244"/>
      <c r="S3" s="244"/>
      <c r="T3" s="244"/>
      <c r="U3" s="244"/>
      <c r="V3" s="244"/>
      <c r="W3" s="244"/>
      <c r="X3" s="244"/>
      <c r="Y3" s="244"/>
      <c r="Z3" s="244"/>
      <c r="AA3" s="244"/>
      <c r="AB3" s="244"/>
    </row>
    <row r="4" spans="1:28" ht="18.75" customHeight="1">
      <c r="A4" s="108"/>
      <c r="B4" s="246" t="s">
        <v>484</v>
      </c>
      <c r="C4" s="246"/>
      <c r="D4" s="246"/>
      <c r="E4" s="246"/>
      <c r="F4" s="246"/>
      <c r="G4" s="246"/>
      <c r="H4" s="246"/>
      <c r="I4" s="246"/>
      <c r="J4" s="246"/>
      <c r="K4" s="247"/>
      <c r="L4" s="246"/>
      <c r="M4" s="247"/>
      <c r="N4" s="246"/>
      <c r="O4" s="248"/>
      <c r="P4" s="246"/>
      <c r="Q4" s="246"/>
      <c r="R4" s="246"/>
      <c r="S4" s="246"/>
      <c r="T4" s="246"/>
      <c r="U4" s="246"/>
      <c r="V4" s="246"/>
      <c r="W4" s="246"/>
      <c r="X4" s="246"/>
      <c r="Y4" s="246"/>
      <c r="Z4" s="246"/>
      <c r="AA4" s="246"/>
      <c r="AB4" s="246"/>
    </row>
    <row r="5" spans="1:28" ht="33.75" customHeight="1" thickBot="1">
      <c r="A5" s="108"/>
      <c r="B5" s="47"/>
      <c r="C5" s="47"/>
      <c r="D5" s="47"/>
      <c r="E5" s="47"/>
      <c r="F5" s="47"/>
      <c r="G5" s="47"/>
      <c r="H5" s="171"/>
      <c r="I5" s="47"/>
      <c r="J5" s="47"/>
      <c r="K5" s="112"/>
      <c r="L5" s="109"/>
      <c r="M5" s="112"/>
      <c r="N5" s="109"/>
      <c r="O5" s="65"/>
      <c r="P5" s="54"/>
      <c r="Q5" s="54"/>
      <c r="R5" s="54"/>
      <c r="S5" s="59"/>
      <c r="T5" s="80"/>
      <c r="U5" s="75"/>
      <c r="V5" s="75"/>
      <c r="W5" s="75"/>
      <c r="X5" s="80"/>
      <c r="Y5" s="80"/>
      <c r="Z5" s="47"/>
      <c r="AA5" s="47"/>
      <c r="AB5" s="47"/>
    </row>
    <row r="6" spans="1:28" ht="35.25" customHeight="1" thickBot="1">
      <c r="A6" s="108"/>
      <c r="B6" s="249" t="s">
        <v>486</v>
      </c>
      <c r="C6" s="249"/>
      <c r="D6" s="249"/>
      <c r="E6" s="249"/>
      <c r="F6" s="249"/>
      <c r="G6" s="249"/>
      <c r="H6" s="171"/>
      <c r="I6" s="85"/>
      <c r="J6" s="109"/>
      <c r="K6" s="112"/>
      <c r="L6" s="109"/>
      <c r="M6" s="112"/>
      <c r="N6" s="109"/>
      <c r="O6" s="64"/>
      <c r="P6" s="53"/>
      <c r="Q6" s="53"/>
      <c r="R6" s="53"/>
      <c r="S6" s="58"/>
      <c r="AB6" s="40"/>
    </row>
    <row r="7" spans="1:30" s="39" customFormat="1" ht="68.25" customHeight="1" thickBot="1">
      <c r="A7" s="84" t="s">
        <v>197</v>
      </c>
      <c r="B7" s="2" t="s">
        <v>189</v>
      </c>
      <c r="C7" s="164" t="s">
        <v>4</v>
      </c>
      <c r="D7" s="164" t="s">
        <v>199</v>
      </c>
      <c r="E7" s="164" t="s">
        <v>203</v>
      </c>
      <c r="F7" s="164" t="s">
        <v>9</v>
      </c>
      <c r="G7" s="3" t="s">
        <v>191</v>
      </c>
      <c r="H7" s="188" t="s">
        <v>215</v>
      </c>
      <c r="I7" s="3" t="s">
        <v>204</v>
      </c>
      <c r="J7" s="3" t="s">
        <v>206</v>
      </c>
      <c r="K7" s="165" t="s">
        <v>205</v>
      </c>
      <c r="L7" s="3" t="s">
        <v>207</v>
      </c>
      <c r="M7" s="165" t="s">
        <v>209</v>
      </c>
      <c r="N7" s="3" t="s">
        <v>208</v>
      </c>
      <c r="O7" s="66" t="s">
        <v>2</v>
      </c>
      <c r="P7" s="55" t="s">
        <v>3</v>
      </c>
      <c r="Q7" s="55" t="s">
        <v>188</v>
      </c>
      <c r="R7" s="55" t="s">
        <v>187</v>
      </c>
      <c r="S7" s="72" t="s">
        <v>193</v>
      </c>
      <c r="T7" s="101" t="s">
        <v>5</v>
      </c>
      <c r="U7" s="104" t="s">
        <v>11</v>
      </c>
      <c r="V7" s="104" t="s">
        <v>194</v>
      </c>
      <c r="W7" s="104" t="s">
        <v>9</v>
      </c>
      <c r="X7" s="104" t="s">
        <v>192</v>
      </c>
      <c r="Y7" s="104" t="s">
        <v>12</v>
      </c>
      <c r="Z7" s="103" t="s">
        <v>201</v>
      </c>
      <c r="AA7" s="103" t="s">
        <v>200</v>
      </c>
      <c r="AB7" s="37" t="s">
        <v>202</v>
      </c>
      <c r="AC7" s="166" t="s">
        <v>213</v>
      </c>
      <c r="AD7" s="167" t="s">
        <v>214</v>
      </c>
    </row>
    <row r="8" spans="1:30" s="131" customFormat="1" ht="108" customHeight="1">
      <c r="A8" s="93"/>
      <c r="B8" s="116" t="s">
        <v>250</v>
      </c>
      <c r="C8" s="180" t="s">
        <v>220</v>
      </c>
      <c r="D8" s="116"/>
      <c r="E8" s="116"/>
      <c r="F8" s="116"/>
      <c r="G8" s="116" t="s">
        <v>275</v>
      </c>
      <c r="H8" s="126"/>
      <c r="I8" s="116"/>
      <c r="J8" s="116"/>
      <c r="K8" s="157"/>
      <c r="L8" s="127"/>
      <c r="M8" s="128"/>
      <c r="N8" s="128"/>
      <c r="O8" s="128">
        <v>4341419.5</v>
      </c>
      <c r="P8" s="120">
        <v>2.5</v>
      </c>
      <c r="Q8" s="120">
        <f>+O8*P8</f>
        <v>10853548.75</v>
      </c>
      <c r="R8" s="120">
        <f>+Q8*12%</f>
        <v>1302425.8499999999</v>
      </c>
      <c r="S8" s="224">
        <f>+Q8+R8</f>
        <v>12155974.6</v>
      </c>
      <c r="T8" s="121" t="s">
        <v>24</v>
      </c>
      <c r="U8" s="122"/>
      <c r="V8" s="122" t="s">
        <v>378</v>
      </c>
      <c r="W8" s="122" t="s">
        <v>376</v>
      </c>
      <c r="X8" s="123">
        <v>530235</v>
      </c>
      <c r="Y8" s="123"/>
      <c r="Z8" s="159">
        <v>99999999</v>
      </c>
      <c r="AA8" s="160" t="s">
        <v>377</v>
      </c>
      <c r="AB8" s="161"/>
      <c r="AC8" s="162">
        <v>12155974.6</v>
      </c>
      <c r="AD8" s="163"/>
    </row>
    <row r="9" spans="1:30" s="131" customFormat="1" ht="97.5" customHeight="1">
      <c r="A9" s="93"/>
      <c r="B9" s="116" t="s">
        <v>250</v>
      </c>
      <c r="C9" s="180" t="s">
        <v>220</v>
      </c>
      <c r="D9" s="93"/>
      <c r="E9" s="116"/>
      <c r="F9" s="93"/>
      <c r="G9" s="180" t="s">
        <v>276</v>
      </c>
      <c r="H9" s="126"/>
      <c r="I9" s="93"/>
      <c r="J9" s="93"/>
      <c r="K9" s="138"/>
      <c r="L9" s="133"/>
      <c r="M9" s="117"/>
      <c r="N9" s="117"/>
      <c r="O9" s="182">
        <v>3406326.0000000005</v>
      </c>
      <c r="P9" s="120">
        <v>2.5</v>
      </c>
      <c r="Q9" s="120">
        <f aca="true" t="shared" si="0" ref="Q9:Q41">+O9*P9</f>
        <v>8515815.000000002</v>
      </c>
      <c r="R9" s="120">
        <f aca="true" t="shared" si="1" ref="R9:R41">+Q9*12%</f>
        <v>1021897.8000000002</v>
      </c>
      <c r="S9" s="224">
        <f aca="true" t="shared" si="2" ref="S9:S41">+Q9+R9</f>
        <v>9537712.800000003</v>
      </c>
      <c r="T9" s="121" t="s">
        <v>24</v>
      </c>
      <c r="U9" s="125"/>
      <c r="V9" s="122" t="s">
        <v>378</v>
      </c>
      <c r="W9" s="125"/>
      <c r="X9" s="135">
        <v>530235</v>
      </c>
      <c r="Y9" s="135"/>
      <c r="Z9" s="129">
        <v>99999999</v>
      </c>
      <c r="AA9" s="130" t="s">
        <v>377</v>
      </c>
      <c r="AB9" s="149"/>
      <c r="AC9" s="155">
        <v>9537712.800000003</v>
      </c>
      <c r="AD9" s="153"/>
    </row>
    <row r="10" spans="1:32" s="131" customFormat="1" ht="97.5" customHeight="1">
      <c r="A10" s="93"/>
      <c r="B10" s="116" t="s">
        <v>250</v>
      </c>
      <c r="C10" s="180" t="s">
        <v>220</v>
      </c>
      <c r="D10" s="93"/>
      <c r="E10" s="116"/>
      <c r="F10" s="93"/>
      <c r="G10" s="180" t="s">
        <v>277</v>
      </c>
      <c r="H10" s="93"/>
      <c r="I10" s="93"/>
      <c r="J10" s="138"/>
      <c r="K10" s="133"/>
      <c r="L10" s="117"/>
      <c r="M10" s="117"/>
      <c r="N10" s="93"/>
      <c r="O10" s="139">
        <v>4991046.5</v>
      </c>
      <c r="P10" s="140">
        <v>2.5</v>
      </c>
      <c r="Q10" s="120">
        <f t="shared" si="0"/>
        <v>12477616.25</v>
      </c>
      <c r="R10" s="120">
        <f t="shared" si="1"/>
        <v>1497313.95</v>
      </c>
      <c r="S10" s="224">
        <f t="shared" si="2"/>
        <v>13974930.2</v>
      </c>
      <c r="T10" s="121" t="s">
        <v>24</v>
      </c>
      <c r="U10" s="125"/>
      <c r="V10" s="122" t="s">
        <v>378</v>
      </c>
      <c r="W10" s="125"/>
      <c r="X10" s="135">
        <v>530235</v>
      </c>
      <c r="Y10" s="135"/>
      <c r="Z10" s="129">
        <v>99999999</v>
      </c>
      <c r="AA10" s="130" t="s">
        <v>377</v>
      </c>
      <c r="AB10" s="149"/>
      <c r="AC10" s="155">
        <v>13974930.2</v>
      </c>
      <c r="AD10" s="153"/>
      <c r="AF10" s="131">
        <v>41864032</v>
      </c>
    </row>
    <row r="11" spans="1:30" s="131" customFormat="1" ht="97.5" customHeight="1">
      <c r="A11" s="180"/>
      <c r="B11" s="116" t="s">
        <v>250</v>
      </c>
      <c r="C11" s="180" t="s">
        <v>220</v>
      </c>
      <c r="D11" s="180"/>
      <c r="E11" s="116"/>
      <c r="F11" s="180"/>
      <c r="G11" s="180" t="s">
        <v>412</v>
      </c>
      <c r="H11" s="180"/>
      <c r="I11" s="180"/>
      <c r="J11" s="138"/>
      <c r="K11" s="183"/>
      <c r="L11" s="182"/>
      <c r="M11" s="182"/>
      <c r="N11" s="180"/>
      <c r="O11" s="139">
        <v>70000</v>
      </c>
      <c r="P11" s="140">
        <v>15</v>
      </c>
      <c r="Q11" s="120">
        <f>+O11*P11</f>
        <v>1050000</v>
      </c>
      <c r="R11" s="120">
        <f>+Q11*12%</f>
        <v>126000</v>
      </c>
      <c r="S11" s="224">
        <f>+Q11+R11</f>
        <v>1176000</v>
      </c>
      <c r="T11" s="121" t="s">
        <v>24</v>
      </c>
      <c r="U11" s="125"/>
      <c r="V11" s="122" t="s">
        <v>378</v>
      </c>
      <c r="W11" s="125"/>
      <c r="X11" s="135">
        <v>530235</v>
      </c>
      <c r="Y11" s="135"/>
      <c r="Z11" s="129">
        <v>99999999</v>
      </c>
      <c r="AA11" s="130" t="s">
        <v>410</v>
      </c>
      <c r="AB11" s="149"/>
      <c r="AC11" s="155">
        <v>1176000</v>
      </c>
      <c r="AD11" s="153"/>
    </row>
    <row r="12" spans="1:30" s="131" customFormat="1" ht="97.5" customHeight="1">
      <c r="A12" s="93"/>
      <c r="B12" s="116" t="s">
        <v>250</v>
      </c>
      <c r="C12" s="93" t="s">
        <v>231</v>
      </c>
      <c r="D12" s="93"/>
      <c r="E12" s="116"/>
      <c r="F12" s="93"/>
      <c r="G12" s="180" t="s">
        <v>278</v>
      </c>
      <c r="H12" s="93"/>
      <c r="I12" s="93"/>
      <c r="J12" s="138"/>
      <c r="K12" s="133"/>
      <c r="L12" s="117"/>
      <c r="M12" s="117"/>
      <c r="N12" s="93"/>
      <c r="O12" s="139">
        <v>1</v>
      </c>
      <c r="P12" s="140">
        <v>468000</v>
      </c>
      <c r="Q12" s="120">
        <f>+O12*P12</f>
        <v>468000</v>
      </c>
      <c r="R12" s="120">
        <f t="shared" si="1"/>
        <v>56160</v>
      </c>
      <c r="S12" s="224">
        <f>+Q12+R12</f>
        <v>524160</v>
      </c>
      <c r="T12" s="231" t="s">
        <v>23</v>
      </c>
      <c r="U12" s="125"/>
      <c r="V12" s="122" t="s">
        <v>378</v>
      </c>
      <c r="W12" s="125" t="s">
        <v>376</v>
      </c>
      <c r="X12" s="135">
        <v>530105</v>
      </c>
      <c r="Y12" s="135"/>
      <c r="Z12" s="129">
        <v>99999999</v>
      </c>
      <c r="AA12" s="130" t="s">
        <v>377</v>
      </c>
      <c r="AB12" s="149"/>
      <c r="AC12" s="168">
        <v>394227</v>
      </c>
      <c r="AD12" s="153"/>
    </row>
    <row r="13" spans="1:30" s="131" customFormat="1" ht="97.5" customHeight="1">
      <c r="A13" s="93"/>
      <c r="B13" s="116" t="s">
        <v>250</v>
      </c>
      <c r="C13" s="180" t="s">
        <v>231</v>
      </c>
      <c r="D13" s="93"/>
      <c r="E13" s="116"/>
      <c r="F13" s="93"/>
      <c r="G13" s="180" t="s">
        <v>279</v>
      </c>
      <c r="H13" s="93"/>
      <c r="I13" s="93"/>
      <c r="J13" s="138"/>
      <c r="K13" s="133"/>
      <c r="L13" s="117"/>
      <c r="M13" s="117"/>
      <c r="N13" s="93"/>
      <c r="O13" s="139">
        <v>1</v>
      </c>
      <c r="P13" s="140">
        <v>150000</v>
      </c>
      <c r="Q13" s="120">
        <f>+O13*P13</f>
        <v>150000</v>
      </c>
      <c r="R13" s="120">
        <f t="shared" si="1"/>
        <v>18000</v>
      </c>
      <c r="S13" s="224">
        <f>+Q13+R13</f>
        <v>168000</v>
      </c>
      <c r="T13" s="240" t="s">
        <v>23</v>
      </c>
      <c r="U13" s="125" t="s">
        <v>376</v>
      </c>
      <c r="V13" s="122" t="s">
        <v>378</v>
      </c>
      <c r="W13" s="125" t="s">
        <v>415</v>
      </c>
      <c r="X13" s="135">
        <v>530105</v>
      </c>
      <c r="Y13" s="135"/>
      <c r="Z13" s="129">
        <v>99999999</v>
      </c>
      <c r="AA13" s="130" t="s">
        <v>377</v>
      </c>
      <c r="AB13" s="149"/>
      <c r="AC13" s="168">
        <f>+S13:S14/2</f>
        <v>84000</v>
      </c>
      <c r="AD13" s="153"/>
    </row>
    <row r="14" spans="1:30" s="131" customFormat="1" ht="81.75" customHeight="1">
      <c r="A14" s="93"/>
      <c r="B14" s="116" t="s">
        <v>250</v>
      </c>
      <c r="C14" s="180" t="s">
        <v>231</v>
      </c>
      <c r="D14" s="93"/>
      <c r="E14" s="116"/>
      <c r="F14" s="93"/>
      <c r="G14" s="180" t="s">
        <v>471</v>
      </c>
      <c r="H14" s="93"/>
      <c r="I14" s="93"/>
      <c r="J14" s="138"/>
      <c r="K14" s="133"/>
      <c r="L14" s="117"/>
      <c r="M14" s="117"/>
      <c r="N14" s="93"/>
      <c r="O14" s="139">
        <v>1</v>
      </c>
      <c r="P14" s="140">
        <v>9000</v>
      </c>
      <c r="Q14" s="120">
        <f>+O14*P14</f>
        <v>9000</v>
      </c>
      <c r="R14" s="120">
        <f t="shared" si="1"/>
        <v>1080</v>
      </c>
      <c r="S14" s="224">
        <f>+Q14+R14</f>
        <v>10080</v>
      </c>
      <c r="T14" s="240" t="s">
        <v>23</v>
      </c>
      <c r="U14" s="125" t="s">
        <v>376</v>
      </c>
      <c r="V14" s="122" t="s">
        <v>378</v>
      </c>
      <c r="W14" s="125" t="s">
        <v>415</v>
      </c>
      <c r="X14" s="135">
        <v>530105</v>
      </c>
      <c r="Y14" s="135"/>
      <c r="Z14" s="129">
        <v>99999999</v>
      </c>
      <c r="AA14" s="130" t="s">
        <v>377</v>
      </c>
      <c r="AB14" s="149"/>
      <c r="AC14" s="168">
        <v>10080</v>
      </c>
      <c r="AD14" s="153"/>
    </row>
    <row r="15" spans="1:30" s="131" customFormat="1" ht="96.75" customHeight="1">
      <c r="A15" s="93"/>
      <c r="B15" s="180" t="s">
        <v>232</v>
      </c>
      <c r="C15" s="180" t="s">
        <v>222</v>
      </c>
      <c r="D15" s="93"/>
      <c r="E15" s="116"/>
      <c r="F15" s="93"/>
      <c r="G15" s="180" t="s">
        <v>223</v>
      </c>
      <c r="H15" s="93"/>
      <c r="I15" s="93"/>
      <c r="J15" s="138"/>
      <c r="K15" s="133"/>
      <c r="L15" s="117"/>
      <c r="M15" s="117"/>
      <c r="N15" s="93"/>
      <c r="O15" s="139">
        <v>1</v>
      </c>
      <c r="P15" s="140">
        <v>4910.714285714285</v>
      </c>
      <c r="Q15" s="120">
        <f>+O15*P15</f>
        <v>4910.714285714285</v>
      </c>
      <c r="R15" s="120">
        <f t="shared" si="1"/>
        <v>589.2857142857142</v>
      </c>
      <c r="S15" s="224">
        <f>+Q15+R15</f>
        <v>5500</v>
      </c>
      <c r="T15" s="121" t="s">
        <v>24</v>
      </c>
      <c r="U15" s="125"/>
      <c r="V15" s="122" t="s">
        <v>378</v>
      </c>
      <c r="W15" s="125"/>
      <c r="X15" s="135">
        <v>531408</v>
      </c>
      <c r="Y15" s="135"/>
      <c r="Z15" s="129">
        <v>99999999</v>
      </c>
      <c r="AA15" s="130" t="s">
        <v>377</v>
      </c>
      <c r="AB15" s="149"/>
      <c r="AC15" s="168">
        <v>5500</v>
      </c>
      <c r="AD15" s="153"/>
    </row>
    <row r="16" spans="1:30" s="131" customFormat="1" ht="66.75" customHeight="1">
      <c r="A16" s="93"/>
      <c r="B16" s="180" t="s">
        <v>232</v>
      </c>
      <c r="C16" s="180" t="s">
        <v>222</v>
      </c>
      <c r="D16" s="93"/>
      <c r="E16" s="116"/>
      <c r="F16" s="93"/>
      <c r="G16" s="132" t="s">
        <v>224</v>
      </c>
      <c r="H16" s="132"/>
      <c r="I16" s="93"/>
      <c r="J16" s="138"/>
      <c r="K16" s="133"/>
      <c r="L16" s="117"/>
      <c r="M16" s="117"/>
      <c r="N16" s="93"/>
      <c r="O16" s="134">
        <v>1</v>
      </c>
      <c r="P16" s="124">
        <v>17472</v>
      </c>
      <c r="Q16" s="120">
        <f t="shared" si="0"/>
        <v>17472</v>
      </c>
      <c r="R16" s="120"/>
      <c r="S16" s="224">
        <f t="shared" si="2"/>
        <v>17472</v>
      </c>
      <c r="T16" s="121" t="s">
        <v>24</v>
      </c>
      <c r="U16" s="125"/>
      <c r="V16" s="122" t="s">
        <v>378</v>
      </c>
      <c r="W16" s="125"/>
      <c r="X16" s="135">
        <v>530612</v>
      </c>
      <c r="Y16" s="135"/>
      <c r="Z16" s="129">
        <v>99999999</v>
      </c>
      <c r="AA16" s="130" t="s">
        <v>377</v>
      </c>
      <c r="AB16" s="149"/>
      <c r="AC16" s="168">
        <f aca="true" t="shared" si="3" ref="AC16:AC23">+S16/2</f>
        <v>8736</v>
      </c>
      <c r="AD16" s="153"/>
    </row>
    <row r="17" spans="1:30" s="131" customFormat="1" ht="97.5" customHeight="1">
      <c r="A17" s="93"/>
      <c r="B17" s="180" t="s">
        <v>232</v>
      </c>
      <c r="C17" s="180" t="s">
        <v>222</v>
      </c>
      <c r="D17" s="93"/>
      <c r="E17" s="116"/>
      <c r="F17" s="93"/>
      <c r="G17" s="132" t="s">
        <v>225</v>
      </c>
      <c r="H17" s="132"/>
      <c r="I17" s="93"/>
      <c r="J17" s="138"/>
      <c r="K17" s="133"/>
      <c r="L17" s="117"/>
      <c r="M17" s="117"/>
      <c r="N17" s="93"/>
      <c r="O17" s="134">
        <v>1</v>
      </c>
      <c r="P17" s="124">
        <v>60714.28571428571</v>
      </c>
      <c r="Q17" s="120">
        <f t="shared" si="0"/>
        <v>60714.28571428571</v>
      </c>
      <c r="R17" s="120"/>
      <c r="S17" s="224">
        <f t="shared" si="2"/>
        <v>60714.28571428571</v>
      </c>
      <c r="T17" s="121" t="s">
        <v>24</v>
      </c>
      <c r="U17" s="125"/>
      <c r="V17" s="122" t="s">
        <v>378</v>
      </c>
      <c r="W17" s="125"/>
      <c r="X17" s="135">
        <v>530612</v>
      </c>
      <c r="Y17" s="135"/>
      <c r="Z17" s="129">
        <v>99999999</v>
      </c>
      <c r="AA17" s="130" t="s">
        <v>377</v>
      </c>
      <c r="AB17" s="149"/>
      <c r="AC17" s="168">
        <f t="shared" si="3"/>
        <v>30357.142857142855</v>
      </c>
      <c r="AD17" s="153"/>
    </row>
    <row r="18" spans="1:30" s="131" customFormat="1" ht="97.5" customHeight="1">
      <c r="A18" s="93"/>
      <c r="B18" s="180" t="s">
        <v>232</v>
      </c>
      <c r="C18" s="180" t="s">
        <v>222</v>
      </c>
      <c r="D18" s="93"/>
      <c r="E18" s="116"/>
      <c r="F18" s="93"/>
      <c r="G18" s="132" t="s">
        <v>470</v>
      </c>
      <c r="H18" s="132"/>
      <c r="I18" s="93"/>
      <c r="J18" s="138"/>
      <c r="K18" s="133"/>
      <c r="L18" s="117"/>
      <c r="M18" s="117"/>
      <c r="N18" s="93"/>
      <c r="O18" s="134">
        <v>1</v>
      </c>
      <c r="P18" s="124">
        <v>8928.571428571428</v>
      </c>
      <c r="Q18" s="120">
        <f t="shared" si="0"/>
        <v>8928.571428571428</v>
      </c>
      <c r="R18" s="120"/>
      <c r="S18" s="224">
        <f t="shared" si="2"/>
        <v>8928.571428571428</v>
      </c>
      <c r="T18" s="121" t="s">
        <v>24</v>
      </c>
      <c r="U18" s="125"/>
      <c r="V18" s="122" t="s">
        <v>378</v>
      </c>
      <c r="W18" s="125"/>
      <c r="X18" s="135">
        <v>530612</v>
      </c>
      <c r="Y18" s="135"/>
      <c r="Z18" s="129">
        <v>99999999</v>
      </c>
      <c r="AA18" s="130" t="s">
        <v>377</v>
      </c>
      <c r="AB18" s="149"/>
      <c r="AC18" s="168">
        <f t="shared" si="3"/>
        <v>4464.285714285714</v>
      </c>
      <c r="AD18" s="153"/>
    </row>
    <row r="19" spans="1:30" s="131" customFormat="1" ht="97.5" customHeight="1">
      <c r="A19" s="93"/>
      <c r="B19" s="180" t="s">
        <v>232</v>
      </c>
      <c r="C19" s="180" t="s">
        <v>222</v>
      </c>
      <c r="D19" s="93"/>
      <c r="E19" s="116"/>
      <c r="F19" s="93"/>
      <c r="G19" s="132" t="s">
        <v>226</v>
      </c>
      <c r="H19" s="132"/>
      <c r="I19" s="93"/>
      <c r="J19" s="138"/>
      <c r="K19" s="133"/>
      <c r="L19" s="117"/>
      <c r="M19" s="117"/>
      <c r="N19" s="93"/>
      <c r="O19" s="134">
        <v>1</v>
      </c>
      <c r="P19" s="124">
        <v>10000</v>
      </c>
      <c r="Q19" s="120">
        <f t="shared" si="0"/>
        <v>10000</v>
      </c>
      <c r="R19" s="120"/>
      <c r="S19" s="224">
        <f t="shared" si="2"/>
        <v>10000</v>
      </c>
      <c r="T19" s="121" t="s">
        <v>24</v>
      </c>
      <c r="U19" s="125"/>
      <c r="V19" s="122" t="s">
        <v>378</v>
      </c>
      <c r="W19" s="125"/>
      <c r="X19" s="135">
        <v>530612</v>
      </c>
      <c r="Y19" s="135"/>
      <c r="Z19" s="129">
        <v>99999999</v>
      </c>
      <c r="AA19" s="130" t="s">
        <v>377</v>
      </c>
      <c r="AB19" s="149"/>
      <c r="AC19" s="168">
        <f t="shared" si="3"/>
        <v>5000</v>
      </c>
      <c r="AD19" s="153"/>
    </row>
    <row r="20" spans="1:30" s="131" customFormat="1" ht="97.5" customHeight="1">
      <c r="A20" s="93"/>
      <c r="B20" s="180" t="s">
        <v>232</v>
      </c>
      <c r="C20" s="180" t="s">
        <v>222</v>
      </c>
      <c r="D20" s="93"/>
      <c r="E20" s="116"/>
      <c r="F20" s="93"/>
      <c r="G20" s="132" t="s">
        <v>227</v>
      </c>
      <c r="H20" s="132"/>
      <c r="I20" s="93"/>
      <c r="J20" s="138"/>
      <c r="K20" s="133"/>
      <c r="L20" s="117"/>
      <c r="M20" s="117"/>
      <c r="N20" s="93"/>
      <c r="O20" s="134">
        <v>1</v>
      </c>
      <c r="P20" s="124">
        <v>60000</v>
      </c>
      <c r="Q20" s="120">
        <f t="shared" si="0"/>
        <v>60000</v>
      </c>
      <c r="R20" s="120"/>
      <c r="S20" s="224">
        <f t="shared" si="2"/>
        <v>60000</v>
      </c>
      <c r="T20" s="121" t="s">
        <v>24</v>
      </c>
      <c r="U20" s="125"/>
      <c r="V20" s="122" t="s">
        <v>378</v>
      </c>
      <c r="W20" s="125"/>
      <c r="X20" s="135">
        <v>530612</v>
      </c>
      <c r="Y20" s="135"/>
      <c r="Z20" s="129">
        <v>99999999</v>
      </c>
      <c r="AA20" s="130" t="s">
        <v>377</v>
      </c>
      <c r="AB20" s="149"/>
      <c r="AC20" s="168">
        <f t="shared" si="3"/>
        <v>30000</v>
      </c>
      <c r="AD20" s="153"/>
    </row>
    <row r="21" spans="1:30" s="131" customFormat="1" ht="97.5" customHeight="1">
      <c r="A21" s="93"/>
      <c r="B21" s="180" t="s">
        <v>280</v>
      </c>
      <c r="C21" s="180" t="s">
        <v>219</v>
      </c>
      <c r="D21" s="93"/>
      <c r="E21" s="116"/>
      <c r="F21" s="93"/>
      <c r="G21" s="132" t="s">
        <v>290</v>
      </c>
      <c r="H21" s="132"/>
      <c r="I21" s="93"/>
      <c r="J21" s="138"/>
      <c r="K21" s="133"/>
      <c r="L21" s="117"/>
      <c r="M21" s="117"/>
      <c r="N21" s="93"/>
      <c r="O21" s="134">
        <v>1</v>
      </c>
      <c r="P21" s="124">
        <v>100000</v>
      </c>
      <c r="Q21" s="120">
        <f t="shared" si="0"/>
        <v>100000</v>
      </c>
      <c r="R21" s="120">
        <f t="shared" si="1"/>
        <v>12000</v>
      </c>
      <c r="S21" s="224">
        <f t="shared" si="2"/>
        <v>112000</v>
      </c>
      <c r="T21" s="121" t="s">
        <v>24</v>
      </c>
      <c r="U21" s="125"/>
      <c r="V21" s="122" t="s">
        <v>378</v>
      </c>
      <c r="W21" s="125"/>
      <c r="X21" s="135">
        <v>530704</v>
      </c>
      <c r="Y21" s="135"/>
      <c r="Z21" s="129">
        <v>99999999</v>
      </c>
      <c r="AA21" s="130" t="s">
        <v>377</v>
      </c>
      <c r="AB21" s="149"/>
      <c r="AC21" s="155">
        <f t="shared" si="3"/>
        <v>56000</v>
      </c>
      <c r="AD21" s="153"/>
    </row>
    <row r="22" spans="1:30" s="131" customFormat="1" ht="97.5" customHeight="1">
      <c r="A22" s="93"/>
      <c r="B22" s="180" t="s">
        <v>280</v>
      </c>
      <c r="C22" s="180" t="s">
        <v>219</v>
      </c>
      <c r="D22" s="93"/>
      <c r="E22" s="116"/>
      <c r="F22" s="93"/>
      <c r="G22" s="180" t="s">
        <v>291</v>
      </c>
      <c r="H22" s="93"/>
      <c r="I22" s="93"/>
      <c r="J22" s="138"/>
      <c r="K22" s="133"/>
      <c r="L22" s="117"/>
      <c r="M22" s="117"/>
      <c r="N22" s="93"/>
      <c r="O22" s="134">
        <v>2</v>
      </c>
      <c r="P22" s="124">
        <v>100000</v>
      </c>
      <c r="Q22" s="120">
        <f t="shared" si="0"/>
        <v>200000</v>
      </c>
      <c r="R22" s="120">
        <f t="shared" si="1"/>
        <v>24000</v>
      </c>
      <c r="S22" s="224">
        <f t="shared" si="2"/>
        <v>224000</v>
      </c>
      <c r="T22" s="121" t="s">
        <v>24</v>
      </c>
      <c r="U22" s="125"/>
      <c r="V22" s="122" t="s">
        <v>378</v>
      </c>
      <c r="W22" s="125"/>
      <c r="X22" s="135">
        <v>530704</v>
      </c>
      <c r="Y22" s="135"/>
      <c r="Z22" s="129">
        <v>99999999</v>
      </c>
      <c r="AA22" s="130" t="s">
        <v>377</v>
      </c>
      <c r="AB22" s="149"/>
      <c r="AC22" s="168">
        <f t="shared" si="3"/>
        <v>112000</v>
      </c>
      <c r="AD22" s="153"/>
    </row>
    <row r="23" spans="1:30" s="131" customFormat="1" ht="97.5" customHeight="1">
      <c r="A23" s="93"/>
      <c r="B23" s="180" t="s">
        <v>280</v>
      </c>
      <c r="C23" s="180" t="s">
        <v>219</v>
      </c>
      <c r="D23" s="93"/>
      <c r="E23" s="116"/>
      <c r="F23" s="93"/>
      <c r="G23" s="180" t="s">
        <v>289</v>
      </c>
      <c r="H23" s="93"/>
      <c r="I23" s="93"/>
      <c r="J23" s="138"/>
      <c r="K23" s="133"/>
      <c r="L23" s="117"/>
      <c r="M23" s="117"/>
      <c r="N23" s="93"/>
      <c r="O23" s="134">
        <v>1</v>
      </c>
      <c r="P23" s="124">
        <v>27262.68</v>
      </c>
      <c r="Q23" s="120">
        <f t="shared" si="0"/>
        <v>27262.68</v>
      </c>
      <c r="R23" s="120">
        <f t="shared" si="1"/>
        <v>3271.5216</v>
      </c>
      <c r="S23" s="224">
        <f t="shared" si="2"/>
        <v>30534.2016</v>
      </c>
      <c r="T23" s="241" t="s">
        <v>23</v>
      </c>
      <c r="U23" s="125" t="s">
        <v>376</v>
      </c>
      <c r="V23" s="122" t="s">
        <v>378</v>
      </c>
      <c r="W23" s="125" t="s">
        <v>415</v>
      </c>
      <c r="X23" s="135">
        <v>530105</v>
      </c>
      <c r="Y23" s="135"/>
      <c r="Z23" s="129">
        <v>99999999</v>
      </c>
      <c r="AA23" s="130" t="s">
        <v>377</v>
      </c>
      <c r="AB23" s="149"/>
      <c r="AC23" s="168">
        <f t="shared" si="3"/>
        <v>15267.1008</v>
      </c>
      <c r="AD23" s="153"/>
    </row>
    <row r="24" spans="1:30" s="131" customFormat="1" ht="97.5" customHeight="1">
      <c r="A24" s="93"/>
      <c r="B24" s="180" t="s">
        <v>292</v>
      </c>
      <c r="C24" s="180" t="s">
        <v>228</v>
      </c>
      <c r="D24" s="93"/>
      <c r="E24" s="116"/>
      <c r="F24" s="93"/>
      <c r="G24" s="180" t="s">
        <v>300</v>
      </c>
      <c r="H24" s="93"/>
      <c r="I24" s="93"/>
      <c r="J24" s="138"/>
      <c r="K24" s="133"/>
      <c r="L24" s="117"/>
      <c r="M24" s="117"/>
      <c r="N24" s="93"/>
      <c r="O24" s="134">
        <v>1</v>
      </c>
      <c r="P24" s="124">
        <v>432250</v>
      </c>
      <c r="Q24" s="120">
        <f t="shared" si="0"/>
        <v>432250</v>
      </c>
      <c r="R24" s="120">
        <f t="shared" si="1"/>
        <v>51870</v>
      </c>
      <c r="S24" s="224">
        <f t="shared" si="2"/>
        <v>484120</v>
      </c>
      <c r="T24" s="241" t="s">
        <v>23</v>
      </c>
      <c r="U24" s="125" t="s">
        <v>376</v>
      </c>
      <c r="V24" s="122" t="s">
        <v>378</v>
      </c>
      <c r="W24" s="125" t="s">
        <v>415</v>
      </c>
      <c r="X24" s="135">
        <v>530105</v>
      </c>
      <c r="Y24" s="135"/>
      <c r="Z24" s="129">
        <v>99999999</v>
      </c>
      <c r="AA24" s="130" t="s">
        <v>377</v>
      </c>
      <c r="AB24" s="149"/>
      <c r="AC24" s="168">
        <v>250000</v>
      </c>
      <c r="AD24" s="153"/>
    </row>
    <row r="25" spans="1:30" s="131" customFormat="1" ht="97.5" customHeight="1">
      <c r="A25" s="93"/>
      <c r="B25" s="180" t="s">
        <v>292</v>
      </c>
      <c r="C25" s="180" t="s">
        <v>228</v>
      </c>
      <c r="D25" s="93"/>
      <c r="E25" s="116"/>
      <c r="F25" s="93"/>
      <c r="G25" s="180" t="s">
        <v>301</v>
      </c>
      <c r="H25" s="93"/>
      <c r="I25" s="93"/>
      <c r="J25" s="138"/>
      <c r="K25" s="133"/>
      <c r="L25" s="117"/>
      <c r="M25" s="117"/>
      <c r="N25" s="93"/>
      <c r="O25" s="134">
        <v>1</v>
      </c>
      <c r="P25" s="124">
        <v>78000</v>
      </c>
      <c r="Q25" s="120">
        <f t="shared" si="0"/>
        <v>78000</v>
      </c>
      <c r="R25" s="120">
        <f t="shared" si="1"/>
        <v>9360</v>
      </c>
      <c r="S25" s="224">
        <f t="shared" si="2"/>
        <v>87360</v>
      </c>
      <c r="T25" s="241" t="s">
        <v>23</v>
      </c>
      <c r="U25" s="125" t="s">
        <v>376</v>
      </c>
      <c r="V25" s="122" t="s">
        <v>378</v>
      </c>
      <c r="W25" s="125" t="s">
        <v>415</v>
      </c>
      <c r="X25" s="135">
        <v>530105</v>
      </c>
      <c r="Y25" s="135"/>
      <c r="Z25" s="129">
        <v>99999999</v>
      </c>
      <c r="AA25" s="130" t="s">
        <v>377</v>
      </c>
      <c r="AB25" s="149"/>
      <c r="AC25" s="168">
        <f>+S25/2</f>
        <v>43680</v>
      </c>
      <c r="AD25" s="153"/>
    </row>
    <row r="26" spans="1:31" s="131" customFormat="1" ht="97.5" customHeight="1">
      <c r="A26" s="93"/>
      <c r="B26" s="180" t="s">
        <v>292</v>
      </c>
      <c r="C26" s="180" t="s">
        <v>228</v>
      </c>
      <c r="D26" s="93"/>
      <c r="E26" s="116"/>
      <c r="F26" s="93"/>
      <c r="G26" s="180" t="s">
        <v>302</v>
      </c>
      <c r="H26" s="93"/>
      <c r="I26" s="93"/>
      <c r="J26" s="138"/>
      <c r="K26" s="133"/>
      <c r="L26" s="117"/>
      <c r="M26" s="117"/>
      <c r="N26" s="93"/>
      <c r="O26" s="134">
        <v>1</v>
      </c>
      <c r="P26" s="124">
        <v>20000</v>
      </c>
      <c r="Q26" s="120">
        <f t="shared" si="0"/>
        <v>20000</v>
      </c>
      <c r="R26" s="120">
        <f t="shared" si="1"/>
        <v>2400</v>
      </c>
      <c r="S26" s="224">
        <f t="shared" si="2"/>
        <v>22400</v>
      </c>
      <c r="T26" s="241" t="s">
        <v>23</v>
      </c>
      <c r="U26" s="125" t="s">
        <v>376</v>
      </c>
      <c r="V26" s="122" t="s">
        <v>378</v>
      </c>
      <c r="W26" s="125" t="s">
        <v>415</v>
      </c>
      <c r="X26" s="135">
        <v>530105</v>
      </c>
      <c r="Y26" s="135"/>
      <c r="Z26" s="129">
        <v>99999999</v>
      </c>
      <c r="AA26" s="130" t="s">
        <v>377</v>
      </c>
      <c r="AB26" s="149"/>
      <c r="AC26" s="168">
        <f>+S26/2</f>
        <v>11200</v>
      </c>
      <c r="AD26" s="153"/>
      <c r="AE26" s="144"/>
    </row>
    <row r="27" spans="1:30" s="131" customFormat="1" ht="97.5" customHeight="1">
      <c r="A27" s="93"/>
      <c r="B27" s="180" t="s">
        <v>292</v>
      </c>
      <c r="C27" s="180" t="s">
        <v>228</v>
      </c>
      <c r="D27" s="93"/>
      <c r="E27" s="116"/>
      <c r="F27" s="93"/>
      <c r="G27" s="180" t="s">
        <v>303</v>
      </c>
      <c r="H27" s="93"/>
      <c r="I27" s="93"/>
      <c r="J27" s="138"/>
      <c r="K27" s="133"/>
      <c r="L27" s="117"/>
      <c r="M27" s="117"/>
      <c r="N27" s="93"/>
      <c r="O27" s="134">
        <v>1</v>
      </c>
      <c r="P27" s="124">
        <v>72000</v>
      </c>
      <c r="Q27" s="120">
        <f t="shared" si="0"/>
        <v>72000</v>
      </c>
      <c r="R27" s="120">
        <f t="shared" si="1"/>
        <v>8640</v>
      </c>
      <c r="S27" s="224">
        <f t="shared" si="2"/>
        <v>80640</v>
      </c>
      <c r="T27" s="241" t="s">
        <v>23</v>
      </c>
      <c r="U27" s="125" t="s">
        <v>376</v>
      </c>
      <c r="V27" s="122" t="s">
        <v>378</v>
      </c>
      <c r="W27" s="125" t="s">
        <v>415</v>
      </c>
      <c r="X27" s="135">
        <v>530105</v>
      </c>
      <c r="Y27" s="135"/>
      <c r="Z27" s="129">
        <v>99999999</v>
      </c>
      <c r="AA27" s="130" t="s">
        <v>377</v>
      </c>
      <c r="AB27" s="149"/>
      <c r="AC27" s="168">
        <f>+S27/2</f>
        <v>40320</v>
      </c>
      <c r="AD27" s="153"/>
    </row>
    <row r="28" spans="1:30" s="131" customFormat="1" ht="97.5" customHeight="1">
      <c r="A28" s="93"/>
      <c r="B28" s="180" t="s">
        <v>292</v>
      </c>
      <c r="C28" s="180" t="s">
        <v>228</v>
      </c>
      <c r="D28" s="93"/>
      <c r="E28" s="116"/>
      <c r="F28" s="93"/>
      <c r="G28" s="180" t="s">
        <v>304</v>
      </c>
      <c r="H28" s="93"/>
      <c r="I28" s="93"/>
      <c r="J28" s="138"/>
      <c r="K28" s="133"/>
      <c r="L28" s="117"/>
      <c r="M28" s="117"/>
      <c r="N28" s="93"/>
      <c r="O28" s="134">
        <v>1</v>
      </c>
      <c r="P28" s="124">
        <v>30000</v>
      </c>
      <c r="Q28" s="120">
        <f t="shared" si="0"/>
        <v>30000</v>
      </c>
      <c r="R28" s="120">
        <f t="shared" si="1"/>
        <v>3600</v>
      </c>
      <c r="S28" s="224">
        <f t="shared" si="2"/>
        <v>33600</v>
      </c>
      <c r="T28" s="241" t="s">
        <v>23</v>
      </c>
      <c r="U28" s="125" t="s">
        <v>376</v>
      </c>
      <c r="V28" s="122" t="s">
        <v>378</v>
      </c>
      <c r="W28" s="125" t="s">
        <v>415</v>
      </c>
      <c r="X28" s="135">
        <v>530105</v>
      </c>
      <c r="Y28" s="135"/>
      <c r="Z28" s="129">
        <v>99999999</v>
      </c>
      <c r="AA28" s="130" t="s">
        <v>377</v>
      </c>
      <c r="AB28" s="149"/>
      <c r="AC28" s="168">
        <f>+S28/2</f>
        <v>16800</v>
      </c>
      <c r="AD28" s="153"/>
    </row>
    <row r="29" spans="1:31" s="131" customFormat="1" ht="97.5" customHeight="1">
      <c r="A29" s="93"/>
      <c r="B29" s="180" t="s">
        <v>292</v>
      </c>
      <c r="C29" s="180" t="s">
        <v>228</v>
      </c>
      <c r="D29" s="93"/>
      <c r="E29" s="116"/>
      <c r="F29" s="93"/>
      <c r="G29" s="180" t="s">
        <v>305</v>
      </c>
      <c r="H29" s="93"/>
      <c r="I29" s="93"/>
      <c r="J29" s="138"/>
      <c r="K29" s="133"/>
      <c r="L29" s="117"/>
      <c r="M29" s="117"/>
      <c r="N29" s="93"/>
      <c r="O29" s="134">
        <v>1</v>
      </c>
      <c r="P29" s="124">
        <v>5800</v>
      </c>
      <c r="Q29" s="120">
        <f t="shared" si="0"/>
        <v>5800</v>
      </c>
      <c r="R29" s="120">
        <f t="shared" si="1"/>
        <v>696</v>
      </c>
      <c r="S29" s="224">
        <f t="shared" si="2"/>
        <v>6496</v>
      </c>
      <c r="T29" s="241" t="s">
        <v>23</v>
      </c>
      <c r="U29" s="125"/>
      <c r="V29" s="122" t="s">
        <v>378</v>
      </c>
      <c r="W29" s="125"/>
      <c r="X29" s="135">
        <v>530813</v>
      </c>
      <c r="Y29" s="135"/>
      <c r="Z29" s="129">
        <v>99999999</v>
      </c>
      <c r="AA29" s="130" t="s">
        <v>377</v>
      </c>
      <c r="AB29" s="149"/>
      <c r="AC29" s="168">
        <v>6496</v>
      </c>
      <c r="AD29" s="153"/>
      <c r="AE29" s="144"/>
    </row>
    <row r="30" spans="1:30" s="131" customFormat="1" ht="97.5" customHeight="1">
      <c r="A30" s="93"/>
      <c r="B30" s="180" t="s">
        <v>292</v>
      </c>
      <c r="C30" s="180" t="s">
        <v>228</v>
      </c>
      <c r="D30" s="93"/>
      <c r="E30" s="116"/>
      <c r="F30" s="93"/>
      <c r="G30" s="180" t="s">
        <v>306</v>
      </c>
      <c r="H30" s="93"/>
      <c r="I30" s="93"/>
      <c r="J30" s="138"/>
      <c r="K30" s="133"/>
      <c r="L30" s="117"/>
      <c r="M30" s="117"/>
      <c r="N30" s="93"/>
      <c r="O30" s="134">
        <v>1</v>
      </c>
      <c r="P30" s="124">
        <v>44000</v>
      </c>
      <c r="Q30" s="120">
        <f t="shared" si="0"/>
        <v>44000</v>
      </c>
      <c r="R30" s="120">
        <f t="shared" si="1"/>
        <v>5280</v>
      </c>
      <c r="S30" s="224">
        <f t="shared" si="2"/>
        <v>49280</v>
      </c>
      <c r="T30" s="241" t="s">
        <v>23</v>
      </c>
      <c r="U30" s="125"/>
      <c r="V30" s="122" t="s">
        <v>378</v>
      </c>
      <c r="W30" s="125"/>
      <c r="X30" s="135">
        <v>840107</v>
      </c>
      <c r="Y30" s="135"/>
      <c r="Z30" s="129">
        <v>99999999</v>
      </c>
      <c r="AA30" s="130" t="s">
        <v>377</v>
      </c>
      <c r="AB30" s="149"/>
      <c r="AC30" s="168">
        <v>49280</v>
      </c>
      <c r="AD30" s="153"/>
    </row>
    <row r="31" spans="1:30" s="131" customFormat="1" ht="97.5" customHeight="1">
      <c r="A31" s="93"/>
      <c r="B31" s="180" t="s">
        <v>292</v>
      </c>
      <c r="C31" s="180" t="s">
        <v>228</v>
      </c>
      <c r="D31" s="93"/>
      <c r="E31" s="116"/>
      <c r="F31" s="93"/>
      <c r="G31" s="180" t="s">
        <v>307</v>
      </c>
      <c r="H31" s="93"/>
      <c r="I31" s="93"/>
      <c r="J31" s="138"/>
      <c r="K31" s="133"/>
      <c r="L31" s="117"/>
      <c r="M31" s="117"/>
      <c r="N31" s="93"/>
      <c r="O31" s="134">
        <v>1</v>
      </c>
      <c r="P31" s="124">
        <v>22000</v>
      </c>
      <c r="Q31" s="120">
        <f t="shared" si="0"/>
        <v>22000</v>
      </c>
      <c r="R31" s="120">
        <f t="shared" si="1"/>
        <v>2640</v>
      </c>
      <c r="S31" s="224">
        <f t="shared" si="2"/>
        <v>24640</v>
      </c>
      <c r="T31" s="241" t="s">
        <v>23</v>
      </c>
      <c r="U31" s="125"/>
      <c r="V31" s="122" t="s">
        <v>378</v>
      </c>
      <c r="W31" s="125"/>
      <c r="X31" s="135"/>
      <c r="Y31" s="135"/>
      <c r="Z31" s="129">
        <v>99999999</v>
      </c>
      <c r="AA31" s="130" t="s">
        <v>377</v>
      </c>
      <c r="AB31" s="149"/>
      <c r="AC31" s="168">
        <v>24640</v>
      </c>
      <c r="AD31" s="153"/>
    </row>
    <row r="32" spans="1:30" s="131" customFormat="1" ht="97.5" customHeight="1">
      <c r="A32" s="180"/>
      <c r="B32" s="180" t="s">
        <v>469</v>
      </c>
      <c r="C32" s="180" t="s">
        <v>386</v>
      </c>
      <c r="D32" s="180"/>
      <c r="E32" s="116"/>
      <c r="F32" s="180"/>
      <c r="G32" s="180" t="s">
        <v>472</v>
      </c>
      <c r="H32" s="180"/>
      <c r="I32" s="180"/>
      <c r="J32" s="138"/>
      <c r="K32" s="183"/>
      <c r="L32" s="182"/>
      <c r="M32" s="182"/>
      <c r="N32" s="180"/>
      <c r="O32" s="134"/>
      <c r="P32" s="124"/>
      <c r="Q32" s="120"/>
      <c r="R32" s="120"/>
      <c r="S32" s="224"/>
      <c r="T32" s="241" t="s">
        <v>23</v>
      </c>
      <c r="U32" s="125"/>
      <c r="V32" s="122"/>
      <c r="W32" s="125"/>
      <c r="X32" s="135"/>
      <c r="Y32" s="135"/>
      <c r="Z32" s="129"/>
      <c r="AA32" s="130"/>
      <c r="AB32" s="149"/>
      <c r="AC32" s="168">
        <v>11769.5</v>
      </c>
      <c r="AD32" s="153"/>
    </row>
    <row r="33" spans="1:30" s="131" customFormat="1" ht="97.5" customHeight="1">
      <c r="A33" s="93"/>
      <c r="B33" s="180" t="s">
        <v>292</v>
      </c>
      <c r="C33" s="180" t="s">
        <v>228</v>
      </c>
      <c r="D33" s="93"/>
      <c r="E33" s="116"/>
      <c r="F33" s="93"/>
      <c r="G33" s="180" t="s">
        <v>308</v>
      </c>
      <c r="H33" s="93"/>
      <c r="I33" s="93"/>
      <c r="J33" s="138"/>
      <c r="K33" s="133"/>
      <c r="L33" s="117"/>
      <c r="M33" s="117"/>
      <c r="N33" s="93"/>
      <c r="O33" s="134">
        <v>1</v>
      </c>
      <c r="P33" s="124">
        <v>100000</v>
      </c>
      <c r="Q33" s="120">
        <f t="shared" si="0"/>
        <v>100000</v>
      </c>
      <c r="R33" s="120">
        <f t="shared" si="1"/>
        <v>12000</v>
      </c>
      <c r="S33" s="224">
        <f t="shared" si="2"/>
        <v>112000</v>
      </c>
      <c r="T33" s="124" t="s">
        <v>313</v>
      </c>
      <c r="U33" s="125"/>
      <c r="V33" s="122" t="s">
        <v>378</v>
      </c>
      <c r="W33" s="135"/>
      <c r="X33" s="135">
        <v>530704</v>
      </c>
      <c r="Y33" s="135"/>
      <c r="Z33" s="129">
        <v>99999999</v>
      </c>
      <c r="AA33" s="130" t="s">
        <v>377</v>
      </c>
      <c r="AB33" s="149"/>
      <c r="AC33" s="168">
        <v>20000</v>
      </c>
      <c r="AD33" s="153"/>
    </row>
    <row r="34" spans="1:35" s="131" customFormat="1" ht="97.5" customHeight="1">
      <c r="A34" s="93"/>
      <c r="B34" s="180" t="s">
        <v>292</v>
      </c>
      <c r="C34" s="180" t="s">
        <v>228</v>
      </c>
      <c r="D34" s="93"/>
      <c r="E34" s="116"/>
      <c r="F34" s="93"/>
      <c r="G34" s="180" t="s">
        <v>309</v>
      </c>
      <c r="H34" s="93"/>
      <c r="I34" s="93"/>
      <c r="J34" s="138"/>
      <c r="K34" s="133"/>
      <c r="L34" s="117"/>
      <c r="M34" s="117"/>
      <c r="N34" s="93"/>
      <c r="O34" s="134">
        <v>1</v>
      </c>
      <c r="P34" s="124">
        <v>2000</v>
      </c>
      <c r="Q34" s="120">
        <f t="shared" si="0"/>
        <v>2000</v>
      </c>
      <c r="R34" s="120">
        <f t="shared" si="1"/>
        <v>240</v>
      </c>
      <c r="S34" s="224">
        <f t="shared" si="2"/>
        <v>2240</v>
      </c>
      <c r="T34" s="124" t="s">
        <v>313</v>
      </c>
      <c r="U34" s="125"/>
      <c r="V34" s="122" t="s">
        <v>378</v>
      </c>
      <c r="W34" s="125"/>
      <c r="X34" s="135">
        <v>530701</v>
      </c>
      <c r="Y34" s="135"/>
      <c r="Z34" s="129">
        <v>99999999</v>
      </c>
      <c r="AA34" s="130" t="s">
        <v>377</v>
      </c>
      <c r="AB34" s="149"/>
      <c r="AC34" s="168">
        <v>2240</v>
      </c>
      <c r="AD34" s="153"/>
      <c r="AI34" s="150"/>
    </row>
    <row r="35" spans="1:30" s="131" customFormat="1" ht="97.5" customHeight="1">
      <c r="A35" s="93"/>
      <c r="B35" s="180" t="s">
        <v>292</v>
      </c>
      <c r="C35" s="180" t="s">
        <v>228</v>
      </c>
      <c r="D35" s="93"/>
      <c r="E35" s="116"/>
      <c r="F35" s="93"/>
      <c r="G35" s="180" t="s">
        <v>310</v>
      </c>
      <c r="H35" s="93"/>
      <c r="I35" s="93"/>
      <c r="J35" s="138"/>
      <c r="K35" s="133"/>
      <c r="L35" s="117"/>
      <c r="M35" s="117"/>
      <c r="N35" s="93"/>
      <c r="O35" s="134">
        <v>1</v>
      </c>
      <c r="P35" s="124">
        <v>23000</v>
      </c>
      <c r="Q35" s="120">
        <f t="shared" si="0"/>
        <v>23000</v>
      </c>
      <c r="R35" s="120">
        <f t="shared" si="1"/>
        <v>2760</v>
      </c>
      <c r="S35" s="224">
        <f t="shared" si="2"/>
        <v>25760</v>
      </c>
      <c r="T35" s="124" t="s">
        <v>313</v>
      </c>
      <c r="U35" s="125"/>
      <c r="V35" s="122" t="s">
        <v>378</v>
      </c>
      <c r="W35" s="125"/>
      <c r="X35" s="135">
        <v>840107</v>
      </c>
      <c r="Y35" s="135"/>
      <c r="Z35" s="129">
        <v>99999999</v>
      </c>
      <c r="AA35" s="130" t="s">
        <v>377</v>
      </c>
      <c r="AB35" s="149"/>
      <c r="AC35" s="168">
        <v>25760</v>
      </c>
      <c r="AD35" s="153"/>
    </row>
    <row r="36" spans="1:30" s="131" customFormat="1" ht="97.5" customHeight="1">
      <c r="A36" s="93"/>
      <c r="B36" s="180" t="s">
        <v>292</v>
      </c>
      <c r="C36" s="180" t="s">
        <v>228</v>
      </c>
      <c r="D36" s="93"/>
      <c r="E36" s="116"/>
      <c r="F36" s="93"/>
      <c r="G36" s="180" t="s">
        <v>311</v>
      </c>
      <c r="H36" s="93"/>
      <c r="I36" s="93"/>
      <c r="J36" s="138"/>
      <c r="K36" s="133"/>
      <c r="L36" s="117"/>
      <c r="M36" s="117"/>
      <c r="N36" s="93"/>
      <c r="O36" s="134">
        <v>1</v>
      </c>
      <c r="P36" s="124">
        <v>65000</v>
      </c>
      <c r="Q36" s="120">
        <f t="shared" si="0"/>
        <v>65000</v>
      </c>
      <c r="R36" s="120">
        <f t="shared" si="1"/>
        <v>7800</v>
      </c>
      <c r="S36" s="224">
        <f t="shared" si="2"/>
        <v>72800</v>
      </c>
      <c r="T36" s="124" t="s">
        <v>313</v>
      </c>
      <c r="U36" s="125"/>
      <c r="V36" s="122" t="s">
        <v>378</v>
      </c>
      <c r="W36" s="125"/>
      <c r="X36" s="135">
        <v>530704</v>
      </c>
      <c r="Y36" s="135"/>
      <c r="Z36" s="129">
        <v>99999999</v>
      </c>
      <c r="AA36" s="130" t="s">
        <v>377</v>
      </c>
      <c r="AB36" s="149"/>
      <c r="AC36" s="168">
        <v>72800</v>
      </c>
      <c r="AD36" s="153"/>
    </row>
    <row r="37" spans="1:30" s="131" customFormat="1" ht="97.5" customHeight="1">
      <c r="A37" s="93"/>
      <c r="B37" s="180" t="s">
        <v>292</v>
      </c>
      <c r="C37" s="180" t="s">
        <v>228</v>
      </c>
      <c r="D37" s="93"/>
      <c r="E37" s="116"/>
      <c r="F37" s="93"/>
      <c r="G37" s="180" t="s">
        <v>312</v>
      </c>
      <c r="H37" s="93"/>
      <c r="I37" s="93"/>
      <c r="J37" s="138"/>
      <c r="K37" s="133"/>
      <c r="L37" s="117"/>
      <c r="M37" s="117"/>
      <c r="N37" s="93"/>
      <c r="O37" s="134">
        <v>1</v>
      </c>
      <c r="P37" s="124">
        <v>15000</v>
      </c>
      <c r="Q37" s="120">
        <f t="shared" si="0"/>
        <v>15000</v>
      </c>
      <c r="R37" s="120">
        <f t="shared" si="1"/>
        <v>1800</v>
      </c>
      <c r="S37" s="224">
        <f t="shared" si="2"/>
        <v>16800</v>
      </c>
      <c r="T37" s="124" t="s">
        <v>313</v>
      </c>
      <c r="U37" s="125"/>
      <c r="V37" s="122" t="s">
        <v>378</v>
      </c>
      <c r="W37" s="125"/>
      <c r="X37" s="135">
        <v>530704</v>
      </c>
      <c r="Y37" s="135"/>
      <c r="Z37" s="129">
        <v>99999999</v>
      </c>
      <c r="AA37" s="130" t="s">
        <v>377</v>
      </c>
      <c r="AB37" s="149"/>
      <c r="AC37" s="155">
        <v>16800</v>
      </c>
      <c r="AD37" s="153"/>
    </row>
    <row r="38" spans="1:30" s="131" customFormat="1" ht="97.5" customHeight="1">
      <c r="A38" s="93"/>
      <c r="B38" s="180" t="s">
        <v>292</v>
      </c>
      <c r="C38" s="180" t="s">
        <v>228</v>
      </c>
      <c r="D38" s="93"/>
      <c r="E38" s="116"/>
      <c r="F38" s="93"/>
      <c r="G38" s="180" t="s">
        <v>473</v>
      </c>
      <c r="H38" s="93"/>
      <c r="I38" s="93"/>
      <c r="J38" s="138"/>
      <c r="K38" s="133"/>
      <c r="L38" s="117"/>
      <c r="M38" s="117"/>
      <c r="N38" s="93"/>
      <c r="O38" s="134">
        <v>1</v>
      </c>
      <c r="P38" s="124">
        <v>180000</v>
      </c>
      <c r="Q38" s="120">
        <f t="shared" si="0"/>
        <v>180000</v>
      </c>
      <c r="R38" s="120">
        <f t="shared" si="1"/>
        <v>21600</v>
      </c>
      <c r="S38" s="224">
        <f t="shared" si="2"/>
        <v>201600</v>
      </c>
      <c r="T38" s="124" t="s">
        <v>313</v>
      </c>
      <c r="U38" s="125"/>
      <c r="V38" s="122" t="s">
        <v>378</v>
      </c>
      <c r="W38" s="125"/>
      <c r="X38" s="135">
        <v>530807</v>
      </c>
      <c r="Y38" s="135"/>
      <c r="Z38" s="129">
        <v>99999999</v>
      </c>
      <c r="AA38" s="130" t="s">
        <v>377</v>
      </c>
      <c r="AB38" s="149"/>
      <c r="AC38" s="168">
        <v>201600</v>
      </c>
      <c r="AD38" s="153"/>
    </row>
    <row r="39" spans="1:30" s="131" customFormat="1" ht="97.5" customHeight="1">
      <c r="A39" s="93"/>
      <c r="B39" s="180" t="s">
        <v>292</v>
      </c>
      <c r="C39" s="180" t="s">
        <v>228</v>
      </c>
      <c r="D39" s="93"/>
      <c r="E39" s="116"/>
      <c r="F39" s="93"/>
      <c r="G39" s="180" t="s">
        <v>314</v>
      </c>
      <c r="H39" s="93"/>
      <c r="I39" s="93"/>
      <c r="J39" s="138"/>
      <c r="K39" s="133"/>
      <c r="L39" s="117"/>
      <c r="M39" s="117"/>
      <c r="N39" s="93"/>
      <c r="O39" s="134">
        <v>1</v>
      </c>
      <c r="P39" s="124">
        <v>300000</v>
      </c>
      <c r="Q39" s="120">
        <f t="shared" si="0"/>
        <v>300000</v>
      </c>
      <c r="R39" s="120">
        <f t="shared" si="1"/>
        <v>36000</v>
      </c>
      <c r="S39" s="224">
        <f t="shared" si="2"/>
        <v>336000</v>
      </c>
      <c r="T39" s="124" t="s">
        <v>313</v>
      </c>
      <c r="U39" s="125"/>
      <c r="V39" s="122" t="s">
        <v>378</v>
      </c>
      <c r="W39" s="125"/>
      <c r="X39" s="135">
        <v>530807</v>
      </c>
      <c r="Y39" s="135"/>
      <c r="Z39" s="129">
        <v>99999999</v>
      </c>
      <c r="AA39" s="130" t="s">
        <v>377</v>
      </c>
      <c r="AB39" s="149"/>
      <c r="AC39" s="168">
        <v>50000</v>
      </c>
      <c r="AD39" s="153"/>
    </row>
    <row r="40" spans="1:30" s="131" customFormat="1" ht="97.5" customHeight="1">
      <c r="A40" s="93"/>
      <c r="B40" s="180" t="s">
        <v>292</v>
      </c>
      <c r="C40" s="180" t="s">
        <v>228</v>
      </c>
      <c r="D40" s="93"/>
      <c r="E40" s="116"/>
      <c r="F40" s="93"/>
      <c r="G40" s="180" t="s">
        <v>315</v>
      </c>
      <c r="H40" s="93"/>
      <c r="I40" s="93"/>
      <c r="J40" s="138"/>
      <c r="K40" s="133"/>
      <c r="L40" s="117"/>
      <c r="M40" s="117"/>
      <c r="N40" s="93"/>
      <c r="O40" s="134">
        <v>1</v>
      </c>
      <c r="P40" s="124">
        <v>110000</v>
      </c>
      <c r="Q40" s="120">
        <f t="shared" si="0"/>
        <v>110000</v>
      </c>
      <c r="R40" s="120">
        <f t="shared" si="1"/>
        <v>13200</v>
      </c>
      <c r="S40" s="224">
        <f t="shared" si="2"/>
        <v>123200</v>
      </c>
      <c r="T40" s="124" t="s">
        <v>313</v>
      </c>
      <c r="U40" s="125"/>
      <c r="V40" s="122" t="s">
        <v>378</v>
      </c>
      <c r="W40" s="125"/>
      <c r="X40" s="135">
        <v>530704</v>
      </c>
      <c r="Y40" s="135"/>
      <c r="Z40" s="129">
        <v>99999999</v>
      </c>
      <c r="AA40" s="130" t="s">
        <v>377</v>
      </c>
      <c r="AB40" s="149"/>
      <c r="AC40" s="168">
        <v>30000</v>
      </c>
      <c r="AD40" s="153"/>
    </row>
    <row r="41" spans="1:30" s="131" customFormat="1" ht="97.5" customHeight="1">
      <c r="A41" s="93"/>
      <c r="B41" s="180" t="s">
        <v>292</v>
      </c>
      <c r="C41" s="180" t="s">
        <v>228</v>
      </c>
      <c r="D41" s="93"/>
      <c r="E41" s="116"/>
      <c r="F41" s="93"/>
      <c r="G41" s="180" t="s">
        <v>316</v>
      </c>
      <c r="H41" s="93"/>
      <c r="I41" s="93"/>
      <c r="J41" s="138"/>
      <c r="K41" s="133"/>
      <c r="L41" s="117"/>
      <c r="M41" s="117"/>
      <c r="N41" s="93"/>
      <c r="O41" s="134">
        <v>86</v>
      </c>
      <c r="P41" s="124">
        <v>300</v>
      </c>
      <c r="Q41" s="120">
        <f t="shared" si="0"/>
        <v>25800</v>
      </c>
      <c r="R41" s="120">
        <f t="shared" si="1"/>
        <v>3096</v>
      </c>
      <c r="S41" s="224">
        <f t="shared" si="2"/>
        <v>28896</v>
      </c>
      <c r="T41" s="124" t="s">
        <v>313</v>
      </c>
      <c r="U41" s="125"/>
      <c r="V41" s="122" t="s">
        <v>378</v>
      </c>
      <c r="W41" s="125"/>
      <c r="X41" s="135">
        <v>840104</v>
      </c>
      <c r="Y41" s="135"/>
      <c r="Z41" s="129">
        <v>99999999</v>
      </c>
      <c r="AA41" s="130" t="s">
        <v>377</v>
      </c>
      <c r="AB41" s="149"/>
      <c r="AC41" s="155">
        <v>28896</v>
      </c>
      <c r="AD41" s="153"/>
    </row>
    <row r="42" spans="1:30" s="131" customFormat="1" ht="97.5" customHeight="1">
      <c r="A42" s="93"/>
      <c r="B42" s="180" t="s">
        <v>292</v>
      </c>
      <c r="C42" s="180" t="s">
        <v>228</v>
      </c>
      <c r="D42" s="93"/>
      <c r="E42" s="116"/>
      <c r="F42" s="93"/>
      <c r="G42" s="180" t="s">
        <v>317</v>
      </c>
      <c r="H42" s="93"/>
      <c r="I42" s="93"/>
      <c r="J42" s="138"/>
      <c r="K42" s="133"/>
      <c r="L42" s="117"/>
      <c r="M42" s="117"/>
      <c r="N42" s="93"/>
      <c r="O42" s="134">
        <v>1</v>
      </c>
      <c r="P42" s="124">
        <v>300000</v>
      </c>
      <c r="Q42" s="120">
        <f aca="true" t="shared" si="4" ref="Q42:Q84">+O42*P42</f>
        <v>300000</v>
      </c>
      <c r="R42" s="120">
        <f>+Q42*12%</f>
        <v>36000</v>
      </c>
      <c r="S42" s="158">
        <f aca="true" t="shared" si="5" ref="S42:S84">+Q42+R42</f>
        <v>336000</v>
      </c>
      <c r="T42" s="124" t="s">
        <v>313</v>
      </c>
      <c r="U42" s="125"/>
      <c r="V42" s="122" t="s">
        <v>378</v>
      </c>
      <c r="W42" s="125"/>
      <c r="X42" s="135">
        <v>530704</v>
      </c>
      <c r="Y42" s="135"/>
      <c r="Z42" s="129">
        <v>99999999</v>
      </c>
      <c r="AA42" s="130" t="s">
        <v>377</v>
      </c>
      <c r="AB42" s="149"/>
      <c r="AC42" s="155">
        <v>20000</v>
      </c>
      <c r="AD42" s="153"/>
    </row>
    <row r="43" spans="1:30" s="131" customFormat="1" ht="78.75" customHeight="1">
      <c r="A43" s="93"/>
      <c r="B43" s="93" t="s">
        <v>318</v>
      </c>
      <c r="C43" s="180" t="s">
        <v>218</v>
      </c>
      <c r="D43" s="93"/>
      <c r="E43" s="116"/>
      <c r="F43" s="93"/>
      <c r="G43" s="180" t="s">
        <v>319</v>
      </c>
      <c r="H43" s="93"/>
      <c r="I43" s="93"/>
      <c r="J43" s="138"/>
      <c r="K43" s="133"/>
      <c r="L43" s="117"/>
      <c r="M43" s="117"/>
      <c r="N43" s="93"/>
      <c r="O43" s="134">
        <v>1</v>
      </c>
      <c r="P43" s="124"/>
      <c r="Q43" s="120">
        <f t="shared" si="4"/>
        <v>0</v>
      </c>
      <c r="R43" s="120">
        <f>+Q43*12%</f>
        <v>0</v>
      </c>
      <c r="S43" s="158">
        <v>90000</v>
      </c>
      <c r="T43" s="124" t="s">
        <v>313</v>
      </c>
      <c r="U43" s="125"/>
      <c r="V43" s="122" t="s">
        <v>378</v>
      </c>
      <c r="W43" s="125"/>
      <c r="X43" s="135">
        <v>531601</v>
      </c>
      <c r="Y43" s="135"/>
      <c r="Z43" s="129">
        <v>99999999</v>
      </c>
      <c r="AA43" s="130" t="s">
        <v>377</v>
      </c>
      <c r="AB43" s="149"/>
      <c r="AC43" s="155">
        <v>20000</v>
      </c>
      <c r="AD43" s="153"/>
    </row>
    <row r="44" spans="1:30" s="131" customFormat="1" ht="78.75" customHeight="1">
      <c r="A44" s="180"/>
      <c r="B44" s="180" t="s">
        <v>318</v>
      </c>
      <c r="C44" s="180" t="s">
        <v>218</v>
      </c>
      <c r="D44" s="180"/>
      <c r="E44" s="116"/>
      <c r="F44" s="180"/>
      <c r="G44" s="180" t="s">
        <v>411</v>
      </c>
      <c r="H44" s="180"/>
      <c r="I44" s="180"/>
      <c r="J44" s="138"/>
      <c r="K44" s="183"/>
      <c r="L44" s="182"/>
      <c r="M44" s="182"/>
      <c r="N44" s="180"/>
      <c r="O44" s="134"/>
      <c r="P44" s="124"/>
      <c r="Q44" s="120"/>
      <c r="R44" s="120"/>
      <c r="S44" s="158">
        <v>180000</v>
      </c>
      <c r="T44" s="124" t="s">
        <v>313</v>
      </c>
      <c r="U44" s="125"/>
      <c r="V44" s="122" t="s">
        <v>378</v>
      </c>
      <c r="W44" s="125"/>
      <c r="X44" s="135">
        <v>530303</v>
      </c>
      <c r="Y44" s="135"/>
      <c r="Z44" s="129"/>
      <c r="AA44" s="130"/>
      <c r="AB44" s="149"/>
      <c r="AC44" s="155">
        <v>180000</v>
      </c>
      <c r="AD44" s="153"/>
    </row>
    <row r="45" spans="1:30" s="131" customFormat="1" ht="75.75" customHeight="1">
      <c r="A45" s="93"/>
      <c r="B45" s="180" t="s">
        <v>318</v>
      </c>
      <c r="C45" s="180" t="s">
        <v>218</v>
      </c>
      <c r="D45" s="93"/>
      <c r="E45" s="116"/>
      <c r="F45" s="93"/>
      <c r="G45" s="180" t="s">
        <v>320</v>
      </c>
      <c r="H45" s="93"/>
      <c r="I45" s="93"/>
      <c r="J45" s="138"/>
      <c r="K45" s="133"/>
      <c r="L45" s="117"/>
      <c r="M45" s="117"/>
      <c r="N45" s="93"/>
      <c r="O45" s="134">
        <v>1</v>
      </c>
      <c r="P45" s="124"/>
      <c r="Q45" s="120">
        <f t="shared" si="4"/>
        <v>0</v>
      </c>
      <c r="R45" s="120">
        <f>+Q45*12%</f>
        <v>0</v>
      </c>
      <c r="S45" s="158">
        <v>400000</v>
      </c>
      <c r="T45" s="124" t="s">
        <v>313</v>
      </c>
      <c r="U45" s="125"/>
      <c r="V45" s="122" t="s">
        <v>378</v>
      </c>
      <c r="W45" s="125"/>
      <c r="X45" s="135">
        <v>530805</v>
      </c>
      <c r="Y45" s="135"/>
      <c r="Z45" s="129">
        <v>99999999</v>
      </c>
      <c r="AA45" s="130" t="s">
        <v>377</v>
      </c>
      <c r="AB45" s="149"/>
      <c r="AC45" s="155">
        <v>150000</v>
      </c>
      <c r="AD45" s="153"/>
    </row>
    <row r="46" spans="1:30" s="131" customFormat="1" ht="75.75" customHeight="1">
      <c r="A46" s="180"/>
      <c r="B46" s="180" t="s">
        <v>318</v>
      </c>
      <c r="C46" s="180" t="s">
        <v>218</v>
      </c>
      <c r="D46" s="180"/>
      <c r="E46" s="116"/>
      <c r="F46" s="180"/>
      <c r="G46" s="180" t="s">
        <v>321</v>
      </c>
      <c r="H46" s="180"/>
      <c r="I46" s="180"/>
      <c r="J46" s="138"/>
      <c r="K46" s="183"/>
      <c r="L46" s="182"/>
      <c r="M46" s="182"/>
      <c r="N46" s="180"/>
      <c r="O46" s="134">
        <v>1</v>
      </c>
      <c r="P46" s="124">
        <v>300000</v>
      </c>
      <c r="Q46" s="120">
        <f t="shared" si="4"/>
        <v>300000</v>
      </c>
      <c r="R46" s="120">
        <f>+Q46*12%</f>
        <v>36000</v>
      </c>
      <c r="S46" s="158">
        <f t="shared" si="5"/>
        <v>336000</v>
      </c>
      <c r="T46" s="124" t="s">
        <v>313</v>
      </c>
      <c r="U46" s="125"/>
      <c r="V46" s="122" t="s">
        <v>378</v>
      </c>
      <c r="W46" s="125"/>
      <c r="X46" s="135">
        <v>530804</v>
      </c>
      <c r="Y46" s="135"/>
      <c r="Z46" s="129">
        <v>99999999</v>
      </c>
      <c r="AA46" s="130" t="s">
        <v>377</v>
      </c>
      <c r="AB46" s="149"/>
      <c r="AC46" s="155">
        <v>300000</v>
      </c>
      <c r="AD46" s="153"/>
    </row>
    <row r="47" spans="1:30" s="131" customFormat="1" ht="54.75" customHeight="1">
      <c r="A47" s="180"/>
      <c r="B47" s="180" t="s">
        <v>318</v>
      </c>
      <c r="C47" s="180" t="s">
        <v>218</v>
      </c>
      <c r="D47" s="180"/>
      <c r="E47" s="116"/>
      <c r="F47" s="180"/>
      <c r="G47" s="180" t="s">
        <v>322</v>
      </c>
      <c r="H47" s="180"/>
      <c r="I47" s="180"/>
      <c r="J47" s="138"/>
      <c r="K47" s="183"/>
      <c r="L47" s="182"/>
      <c r="M47" s="182"/>
      <c r="N47" s="180"/>
      <c r="O47" s="134">
        <v>1</v>
      </c>
      <c r="P47" s="124">
        <v>4198200</v>
      </c>
      <c r="Q47" s="120">
        <f t="shared" si="4"/>
        <v>4198200</v>
      </c>
      <c r="R47" s="120"/>
      <c r="S47" s="158">
        <f t="shared" si="5"/>
        <v>4198200</v>
      </c>
      <c r="T47" s="124" t="s">
        <v>313</v>
      </c>
      <c r="U47" s="125" t="s">
        <v>376</v>
      </c>
      <c r="V47" s="122" t="s">
        <v>378</v>
      </c>
      <c r="W47" s="125" t="s">
        <v>376</v>
      </c>
      <c r="X47" s="135">
        <v>530101</v>
      </c>
      <c r="Y47" s="135"/>
      <c r="Z47" s="129">
        <v>99999999</v>
      </c>
      <c r="AA47" s="130" t="s">
        <v>377</v>
      </c>
      <c r="AB47" s="149">
        <v>1701</v>
      </c>
      <c r="AC47" s="155">
        <v>1536</v>
      </c>
      <c r="AD47" s="153"/>
    </row>
    <row r="48" spans="1:30" s="131" customFormat="1" ht="75.75" customHeight="1">
      <c r="A48" s="180"/>
      <c r="B48" s="180" t="s">
        <v>318</v>
      </c>
      <c r="C48" s="180" t="s">
        <v>218</v>
      </c>
      <c r="D48" s="180"/>
      <c r="E48" s="116"/>
      <c r="F48" s="180"/>
      <c r="G48" s="180" t="s">
        <v>323</v>
      </c>
      <c r="H48" s="180"/>
      <c r="I48" s="180"/>
      <c r="J48" s="138"/>
      <c r="K48" s="183"/>
      <c r="L48" s="182"/>
      <c r="M48" s="182"/>
      <c r="N48" s="180"/>
      <c r="O48" s="134"/>
      <c r="P48" s="124"/>
      <c r="Q48" s="120"/>
      <c r="R48" s="120"/>
      <c r="S48" s="158"/>
      <c r="T48" s="124" t="s">
        <v>313</v>
      </c>
      <c r="U48" s="125" t="s">
        <v>376</v>
      </c>
      <c r="V48" s="122" t="s">
        <v>378</v>
      </c>
      <c r="W48" s="125" t="s">
        <v>376</v>
      </c>
      <c r="X48" s="135">
        <v>530104</v>
      </c>
      <c r="Y48" s="135">
        <v>53</v>
      </c>
      <c r="Z48" s="129">
        <v>9999999</v>
      </c>
      <c r="AA48" s="130" t="s">
        <v>414</v>
      </c>
      <c r="AB48" s="149">
        <v>1701</v>
      </c>
      <c r="AC48" s="155">
        <v>12687</v>
      </c>
      <c r="AD48" s="153"/>
    </row>
    <row r="49" spans="1:30" s="131" customFormat="1" ht="75.75" customHeight="1">
      <c r="A49" s="180"/>
      <c r="B49" s="180" t="s">
        <v>318</v>
      </c>
      <c r="C49" s="180" t="s">
        <v>218</v>
      </c>
      <c r="D49" s="180"/>
      <c r="E49" s="116"/>
      <c r="F49" s="180"/>
      <c r="G49" s="180" t="s">
        <v>323</v>
      </c>
      <c r="H49" s="180"/>
      <c r="I49" s="180"/>
      <c r="J49" s="138"/>
      <c r="K49" s="183"/>
      <c r="L49" s="182"/>
      <c r="M49" s="182"/>
      <c r="N49" s="180"/>
      <c r="O49" s="134"/>
      <c r="P49" s="124"/>
      <c r="Q49" s="120"/>
      <c r="R49" s="120"/>
      <c r="S49" s="158"/>
      <c r="T49" s="124" t="s">
        <v>313</v>
      </c>
      <c r="U49" s="125" t="s">
        <v>413</v>
      </c>
      <c r="V49" s="122" t="s">
        <v>378</v>
      </c>
      <c r="W49" s="125" t="s">
        <v>376</v>
      </c>
      <c r="X49" s="135">
        <v>530104</v>
      </c>
      <c r="Y49" s="135">
        <v>53</v>
      </c>
      <c r="Z49" s="129">
        <v>9999999</v>
      </c>
      <c r="AA49" s="130" t="s">
        <v>414</v>
      </c>
      <c r="AB49" s="149">
        <v>101</v>
      </c>
      <c r="AC49" s="155">
        <v>149276</v>
      </c>
      <c r="AD49" s="153"/>
    </row>
    <row r="50" spans="1:30" s="131" customFormat="1" ht="75.75" customHeight="1">
      <c r="A50" s="180"/>
      <c r="B50" s="180" t="s">
        <v>318</v>
      </c>
      <c r="C50" s="180" t="s">
        <v>218</v>
      </c>
      <c r="D50" s="180"/>
      <c r="E50" s="116"/>
      <c r="F50" s="180"/>
      <c r="G50" s="180" t="s">
        <v>323</v>
      </c>
      <c r="H50" s="180"/>
      <c r="I50" s="180"/>
      <c r="J50" s="138"/>
      <c r="K50" s="183"/>
      <c r="L50" s="182"/>
      <c r="M50" s="182"/>
      <c r="N50" s="180"/>
      <c r="O50" s="134"/>
      <c r="P50" s="124"/>
      <c r="Q50" s="120"/>
      <c r="R50" s="120"/>
      <c r="S50" s="158"/>
      <c r="T50" s="124" t="s">
        <v>313</v>
      </c>
      <c r="U50" s="125" t="s">
        <v>413</v>
      </c>
      <c r="V50" s="122" t="s">
        <v>378</v>
      </c>
      <c r="W50" s="125" t="s">
        <v>376</v>
      </c>
      <c r="X50" s="135">
        <v>530104</v>
      </c>
      <c r="Y50" s="135">
        <v>53</v>
      </c>
      <c r="Z50" s="129">
        <v>9999999</v>
      </c>
      <c r="AA50" s="130" t="s">
        <v>414</v>
      </c>
      <c r="AB50" s="149">
        <v>501</v>
      </c>
      <c r="AC50" s="155">
        <v>243655</v>
      </c>
      <c r="AD50" s="153"/>
    </row>
    <row r="51" spans="1:30" s="131" customFormat="1" ht="75.75" customHeight="1">
      <c r="A51" s="180"/>
      <c r="B51" s="180" t="s">
        <v>318</v>
      </c>
      <c r="C51" s="180" t="s">
        <v>218</v>
      </c>
      <c r="D51" s="180"/>
      <c r="E51" s="116"/>
      <c r="F51" s="180"/>
      <c r="G51" s="180" t="s">
        <v>323</v>
      </c>
      <c r="H51" s="180"/>
      <c r="I51" s="180"/>
      <c r="J51" s="138"/>
      <c r="K51" s="183"/>
      <c r="L51" s="182"/>
      <c r="M51" s="182"/>
      <c r="N51" s="180"/>
      <c r="O51" s="134"/>
      <c r="P51" s="124"/>
      <c r="Q51" s="120"/>
      <c r="R51" s="120"/>
      <c r="S51" s="158"/>
      <c r="T51" s="124" t="s">
        <v>313</v>
      </c>
      <c r="U51" s="125" t="s">
        <v>413</v>
      </c>
      <c r="V51" s="122" t="s">
        <v>378</v>
      </c>
      <c r="W51" s="125" t="s">
        <v>376</v>
      </c>
      <c r="X51" s="135">
        <v>530104</v>
      </c>
      <c r="Y51" s="135">
        <v>53</v>
      </c>
      <c r="Z51" s="129">
        <v>9999999</v>
      </c>
      <c r="AA51" s="130" t="s">
        <v>414</v>
      </c>
      <c r="AB51" s="149">
        <v>701</v>
      </c>
      <c r="AC51" s="155">
        <v>71823</v>
      </c>
      <c r="AD51" s="153"/>
    </row>
    <row r="52" spans="1:30" s="131" customFormat="1" ht="75.75" customHeight="1">
      <c r="A52" s="180"/>
      <c r="B52" s="180" t="s">
        <v>318</v>
      </c>
      <c r="C52" s="180" t="s">
        <v>218</v>
      </c>
      <c r="D52" s="180"/>
      <c r="E52" s="116"/>
      <c r="F52" s="180"/>
      <c r="G52" s="180" t="s">
        <v>323</v>
      </c>
      <c r="H52" s="180"/>
      <c r="I52" s="180"/>
      <c r="J52" s="138"/>
      <c r="K52" s="183"/>
      <c r="L52" s="182"/>
      <c r="M52" s="182"/>
      <c r="N52" s="180"/>
      <c r="O52" s="134"/>
      <c r="P52" s="124"/>
      <c r="Q52" s="120"/>
      <c r="R52" s="120"/>
      <c r="S52" s="158"/>
      <c r="T52" s="124" t="s">
        <v>313</v>
      </c>
      <c r="U52" s="125" t="s">
        <v>413</v>
      </c>
      <c r="V52" s="122" t="s">
        <v>378</v>
      </c>
      <c r="W52" s="125" t="s">
        <v>376</v>
      </c>
      <c r="X52" s="135">
        <v>530104</v>
      </c>
      <c r="Y52" s="135">
        <v>53</v>
      </c>
      <c r="Z52" s="129">
        <v>9999999</v>
      </c>
      <c r="AA52" s="130" t="s">
        <v>414</v>
      </c>
      <c r="AB52" s="149">
        <v>801</v>
      </c>
      <c r="AC52" s="155">
        <v>122284</v>
      </c>
      <c r="AD52" s="153"/>
    </row>
    <row r="53" spans="1:30" s="131" customFormat="1" ht="75.75" customHeight="1">
      <c r="A53" s="180"/>
      <c r="B53" s="180" t="s">
        <v>318</v>
      </c>
      <c r="C53" s="180" t="s">
        <v>218</v>
      </c>
      <c r="D53" s="180"/>
      <c r="E53" s="116"/>
      <c r="F53" s="180"/>
      <c r="G53" s="180" t="s">
        <v>323</v>
      </c>
      <c r="H53" s="180"/>
      <c r="I53" s="180"/>
      <c r="J53" s="138"/>
      <c r="K53" s="183"/>
      <c r="L53" s="182"/>
      <c r="M53" s="182"/>
      <c r="N53" s="180"/>
      <c r="O53" s="134"/>
      <c r="P53" s="124"/>
      <c r="Q53" s="120"/>
      <c r="R53" s="120"/>
      <c r="S53" s="158"/>
      <c r="T53" s="124" t="s">
        <v>313</v>
      </c>
      <c r="U53" s="125" t="s">
        <v>413</v>
      </c>
      <c r="V53" s="122" t="s">
        <v>378</v>
      </c>
      <c r="W53" s="125" t="s">
        <v>376</v>
      </c>
      <c r="X53" s="135">
        <v>530104</v>
      </c>
      <c r="Y53" s="135">
        <v>53</v>
      </c>
      <c r="Z53" s="129">
        <v>9999999</v>
      </c>
      <c r="AA53" s="130" t="s">
        <v>414</v>
      </c>
      <c r="AB53" s="149">
        <v>901</v>
      </c>
      <c r="AC53" s="155">
        <v>448541</v>
      </c>
      <c r="AD53" s="153"/>
    </row>
    <row r="54" spans="1:30" s="131" customFormat="1" ht="75.75" customHeight="1">
      <c r="A54" s="180"/>
      <c r="B54" s="180" t="s">
        <v>318</v>
      </c>
      <c r="C54" s="180" t="s">
        <v>218</v>
      </c>
      <c r="D54" s="180"/>
      <c r="E54" s="116"/>
      <c r="F54" s="180"/>
      <c r="G54" s="180" t="s">
        <v>323</v>
      </c>
      <c r="H54" s="180"/>
      <c r="I54" s="180"/>
      <c r="J54" s="138"/>
      <c r="K54" s="183"/>
      <c r="L54" s="182"/>
      <c r="M54" s="182"/>
      <c r="N54" s="180"/>
      <c r="O54" s="134"/>
      <c r="P54" s="124"/>
      <c r="Q54" s="120"/>
      <c r="R54" s="120"/>
      <c r="S54" s="158"/>
      <c r="T54" s="124" t="s">
        <v>313</v>
      </c>
      <c r="U54" s="125" t="s">
        <v>413</v>
      </c>
      <c r="V54" s="122" t="s">
        <v>378</v>
      </c>
      <c r="W54" s="125" t="s">
        <v>376</v>
      </c>
      <c r="X54" s="135">
        <v>530104</v>
      </c>
      <c r="Y54" s="135">
        <v>53</v>
      </c>
      <c r="Z54" s="129">
        <v>9999999</v>
      </c>
      <c r="AA54" s="130" t="s">
        <v>414</v>
      </c>
      <c r="AB54" s="149">
        <v>1201</v>
      </c>
      <c r="AC54" s="155">
        <v>35559</v>
      </c>
      <c r="AD54" s="153"/>
    </row>
    <row r="55" spans="1:30" s="131" customFormat="1" ht="75.75" customHeight="1">
      <c r="A55" s="180"/>
      <c r="B55" s="180" t="s">
        <v>318</v>
      </c>
      <c r="C55" s="180" t="s">
        <v>218</v>
      </c>
      <c r="D55" s="180"/>
      <c r="E55" s="116"/>
      <c r="F55" s="180"/>
      <c r="G55" s="180" t="s">
        <v>323</v>
      </c>
      <c r="H55" s="180"/>
      <c r="I55" s="180"/>
      <c r="J55" s="138"/>
      <c r="K55" s="183"/>
      <c r="L55" s="182"/>
      <c r="M55" s="182"/>
      <c r="N55" s="180"/>
      <c r="O55" s="134"/>
      <c r="P55" s="124"/>
      <c r="Q55" s="120"/>
      <c r="R55" s="120"/>
      <c r="S55" s="158"/>
      <c r="T55" s="124" t="s">
        <v>313</v>
      </c>
      <c r="U55" s="125" t="s">
        <v>413</v>
      </c>
      <c r="V55" s="122" t="s">
        <v>378</v>
      </c>
      <c r="W55" s="125" t="s">
        <v>376</v>
      </c>
      <c r="X55" s="135">
        <v>530104</v>
      </c>
      <c r="Y55" s="135">
        <v>53</v>
      </c>
      <c r="Z55" s="129">
        <v>9999999</v>
      </c>
      <c r="AA55" s="130" t="s">
        <v>414</v>
      </c>
      <c r="AB55" s="149">
        <v>1301</v>
      </c>
      <c r="AC55" s="155">
        <v>220158</v>
      </c>
      <c r="AD55" s="153"/>
    </row>
    <row r="56" spans="1:30" s="131" customFormat="1" ht="75.75" customHeight="1">
      <c r="A56" s="180"/>
      <c r="B56" s="180" t="s">
        <v>318</v>
      </c>
      <c r="C56" s="180" t="s">
        <v>218</v>
      </c>
      <c r="D56" s="180"/>
      <c r="E56" s="116"/>
      <c r="F56" s="180"/>
      <c r="G56" s="180" t="s">
        <v>323</v>
      </c>
      <c r="H56" s="180"/>
      <c r="I56" s="180"/>
      <c r="J56" s="138"/>
      <c r="K56" s="183"/>
      <c r="L56" s="182"/>
      <c r="M56" s="182"/>
      <c r="N56" s="180"/>
      <c r="O56" s="134"/>
      <c r="P56" s="124"/>
      <c r="Q56" s="120"/>
      <c r="R56" s="120"/>
      <c r="S56" s="158"/>
      <c r="T56" s="124" t="s">
        <v>313</v>
      </c>
      <c r="U56" s="125" t="s">
        <v>413</v>
      </c>
      <c r="V56" s="122" t="s">
        <v>378</v>
      </c>
      <c r="W56" s="125" t="s">
        <v>376</v>
      </c>
      <c r="X56" s="135">
        <v>530104</v>
      </c>
      <c r="Y56" s="135">
        <v>53</v>
      </c>
      <c r="Z56" s="129">
        <v>9999999</v>
      </c>
      <c r="AA56" s="130" t="s">
        <v>414</v>
      </c>
      <c r="AB56" s="149">
        <v>1701</v>
      </c>
      <c r="AC56" s="155">
        <v>40505</v>
      </c>
      <c r="AD56" s="153"/>
    </row>
    <row r="57" spans="1:30" s="131" customFormat="1" ht="75.75" customHeight="1">
      <c r="A57" s="180"/>
      <c r="B57" s="180" t="s">
        <v>318</v>
      </c>
      <c r="C57" s="180" t="s">
        <v>218</v>
      </c>
      <c r="D57" s="180"/>
      <c r="E57" s="116"/>
      <c r="F57" s="180"/>
      <c r="G57" s="180" t="s">
        <v>323</v>
      </c>
      <c r="H57" s="180"/>
      <c r="I57" s="180"/>
      <c r="J57" s="138"/>
      <c r="K57" s="183"/>
      <c r="L57" s="182"/>
      <c r="M57" s="182"/>
      <c r="N57" s="180"/>
      <c r="O57" s="134">
        <v>1</v>
      </c>
      <c r="P57" s="124">
        <v>1783200</v>
      </c>
      <c r="Q57" s="120">
        <f t="shared" si="4"/>
        <v>1783200</v>
      </c>
      <c r="R57" s="120"/>
      <c r="S57" s="158">
        <f t="shared" si="5"/>
        <v>1783200</v>
      </c>
      <c r="T57" s="124" t="s">
        <v>313</v>
      </c>
      <c r="U57" s="125" t="s">
        <v>413</v>
      </c>
      <c r="V57" s="122" t="s">
        <v>378</v>
      </c>
      <c r="W57" s="125"/>
      <c r="X57" s="135">
        <v>530104</v>
      </c>
      <c r="Y57" s="135"/>
      <c r="Z57" s="129">
        <v>99999999</v>
      </c>
      <c r="AA57" s="130" t="s">
        <v>377</v>
      </c>
      <c r="AB57" s="149">
        <v>1501</v>
      </c>
      <c r="AC57" s="155">
        <v>14828</v>
      </c>
      <c r="AD57" s="153"/>
    </row>
    <row r="58" spans="1:30" s="131" customFormat="1" ht="75.75" customHeight="1">
      <c r="A58" s="180"/>
      <c r="B58" s="180" t="s">
        <v>318</v>
      </c>
      <c r="C58" s="180" t="s">
        <v>218</v>
      </c>
      <c r="D58" s="180"/>
      <c r="E58" s="116"/>
      <c r="F58" s="180"/>
      <c r="G58" s="180" t="s">
        <v>324</v>
      </c>
      <c r="H58" s="180"/>
      <c r="I58" s="180"/>
      <c r="J58" s="138"/>
      <c r="K58" s="183"/>
      <c r="L58" s="182"/>
      <c r="M58" s="182"/>
      <c r="N58" s="180"/>
      <c r="O58" s="134">
        <v>1</v>
      </c>
      <c r="P58" s="124">
        <v>60480</v>
      </c>
      <c r="Q58" s="120">
        <f t="shared" si="4"/>
        <v>60480</v>
      </c>
      <c r="R58" s="120">
        <f>+Q58*12%</f>
        <v>7257.599999999999</v>
      </c>
      <c r="S58" s="158">
        <f t="shared" si="5"/>
        <v>67737.6</v>
      </c>
      <c r="T58" s="124" t="s">
        <v>313</v>
      </c>
      <c r="U58" s="125" t="s">
        <v>376</v>
      </c>
      <c r="V58" s="122" t="s">
        <v>378</v>
      </c>
      <c r="W58" s="125" t="s">
        <v>376</v>
      </c>
      <c r="X58" s="135">
        <v>530105</v>
      </c>
      <c r="Y58" s="135"/>
      <c r="Z58" s="129">
        <v>99999999</v>
      </c>
      <c r="AA58" s="130" t="s">
        <v>377</v>
      </c>
      <c r="AB58" s="149">
        <v>1701</v>
      </c>
      <c r="AC58" s="155">
        <v>336649</v>
      </c>
      <c r="AD58" s="153"/>
    </row>
    <row r="59" spans="1:30" s="131" customFormat="1" ht="75.75" customHeight="1">
      <c r="A59" s="180"/>
      <c r="B59" s="180" t="s">
        <v>318</v>
      </c>
      <c r="C59" s="180" t="s">
        <v>218</v>
      </c>
      <c r="D59" s="180"/>
      <c r="E59" s="116"/>
      <c r="F59" s="180"/>
      <c r="G59" s="180" t="s">
        <v>325</v>
      </c>
      <c r="H59" s="180"/>
      <c r="I59" s="180"/>
      <c r="J59" s="138"/>
      <c r="K59" s="183"/>
      <c r="L59" s="182"/>
      <c r="M59" s="182"/>
      <c r="N59" s="180"/>
      <c r="O59" s="134">
        <v>1</v>
      </c>
      <c r="P59" s="124">
        <v>203571.42857142855</v>
      </c>
      <c r="Q59" s="120">
        <f t="shared" si="4"/>
        <v>203571.42857142855</v>
      </c>
      <c r="R59" s="120">
        <f>+Q59*12%</f>
        <v>24428.571428571424</v>
      </c>
      <c r="S59" s="158">
        <f t="shared" si="5"/>
        <v>227999.99999999997</v>
      </c>
      <c r="T59" s="124" t="s">
        <v>313</v>
      </c>
      <c r="U59" s="125"/>
      <c r="V59" s="122" t="s">
        <v>378</v>
      </c>
      <c r="W59" s="125"/>
      <c r="X59" s="135">
        <v>530208</v>
      </c>
      <c r="Y59" s="135"/>
      <c r="Z59" s="129">
        <v>99999999</v>
      </c>
      <c r="AA59" s="130" t="s">
        <v>377</v>
      </c>
      <c r="AB59" s="149"/>
      <c r="AC59" s="155">
        <v>227999.99999999997</v>
      </c>
      <c r="AD59" s="153"/>
    </row>
    <row r="60" spans="1:30" s="131" customFormat="1" ht="75.75" customHeight="1">
      <c r="A60" s="180"/>
      <c r="B60" s="180" t="s">
        <v>318</v>
      </c>
      <c r="C60" s="180" t="s">
        <v>218</v>
      </c>
      <c r="D60" s="180"/>
      <c r="E60" s="116"/>
      <c r="F60" s="180"/>
      <c r="G60" s="180" t="s">
        <v>326</v>
      </c>
      <c r="H60" s="180"/>
      <c r="I60" s="180"/>
      <c r="J60" s="138"/>
      <c r="K60" s="183"/>
      <c r="L60" s="182"/>
      <c r="M60" s="182"/>
      <c r="N60" s="180"/>
      <c r="O60" s="134">
        <v>1</v>
      </c>
      <c r="P60" s="124">
        <v>91660.8</v>
      </c>
      <c r="Q60" s="120">
        <f t="shared" si="4"/>
        <v>91660.8</v>
      </c>
      <c r="R60" s="120"/>
      <c r="S60" s="158">
        <f t="shared" si="5"/>
        <v>91660.8</v>
      </c>
      <c r="T60" s="124" t="s">
        <v>313</v>
      </c>
      <c r="U60" s="125" t="s">
        <v>413</v>
      </c>
      <c r="V60" s="122" t="s">
        <v>378</v>
      </c>
      <c r="W60" s="125" t="s">
        <v>376</v>
      </c>
      <c r="X60" s="135">
        <v>530101</v>
      </c>
      <c r="Y60" s="135"/>
      <c r="Z60" s="129">
        <v>99999999</v>
      </c>
      <c r="AA60" s="130" t="s">
        <v>377</v>
      </c>
      <c r="AB60" s="149">
        <v>101</v>
      </c>
      <c r="AC60" s="155">
        <v>467426</v>
      </c>
      <c r="AD60" s="153"/>
    </row>
    <row r="61" spans="1:30" s="131" customFormat="1" ht="75.75" customHeight="1">
      <c r="A61" s="180"/>
      <c r="B61" s="180" t="s">
        <v>318</v>
      </c>
      <c r="C61" s="180" t="s">
        <v>218</v>
      </c>
      <c r="D61" s="180"/>
      <c r="E61" s="116"/>
      <c r="F61" s="180"/>
      <c r="G61" s="180" t="s">
        <v>322</v>
      </c>
      <c r="H61" s="180"/>
      <c r="I61" s="180"/>
      <c r="J61" s="138"/>
      <c r="K61" s="183"/>
      <c r="L61" s="182"/>
      <c r="M61" s="182"/>
      <c r="N61" s="180"/>
      <c r="O61" s="134"/>
      <c r="P61" s="124"/>
      <c r="Q61" s="120"/>
      <c r="R61" s="120"/>
      <c r="S61" s="158"/>
      <c r="T61" s="124" t="s">
        <v>313</v>
      </c>
      <c r="U61" s="125" t="s">
        <v>413</v>
      </c>
      <c r="V61" s="122" t="s">
        <v>378</v>
      </c>
      <c r="W61" s="125" t="s">
        <v>376</v>
      </c>
      <c r="X61" s="135">
        <v>530101</v>
      </c>
      <c r="Y61" s="135"/>
      <c r="Z61" s="129">
        <v>99999999</v>
      </c>
      <c r="AA61" s="130" t="s">
        <v>377</v>
      </c>
      <c r="AB61" s="149">
        <v>501</v>
      </c>
      <c r="AC61" s="155">
        <v>349271</v>
      </c>
      <c r="AD61" s="153"/>
    </row>
    <row r="62" spans="1:30" s="131" customFormat="1" ht="75.75" customHeight="1">
      <c r="A62" s="180"/>
      <c r="B62" s="180" t="s">
        <v>318</v>
      </c>
      <c r="C62" s="180" t="s">
        <v>218</v>
      </c>
      <c r="D62" s="180"/>
      <c r="E62" s="116"/>
      <c r="F62" s="180"/>
      <c r="G62" s="180" t="s">
        <v>322</v>
      </c>
      <c r="H62" s="180"/>
      <c r="I62" s="180"/>
      <c r="J62" s="138"/>
      <c r="K62" s="183"/>
      <c r="L62" s="182"/>
      <c r="M62" s="182"/>
      <c r="N62" s="180"/>
      <c r="O62" s="134"/>
      <c r="P62" s="124"/>
      <c r="Q62" s="120"/>
      <c r="R62" s="120"/>
      <c r="S62" s="158"/>
      <c r="T62" s="124" t="s">
        <v>313</v>
      </c>
      <c r="U62" s="125" t="s">
        <v>413</v>
      </c>
      <c r="V62" s="122" t="s">
        <v>378</v>
      </c>
      <c r="W62" s="125" t="s">
        <v>376</v>
      </c>
      <c r="X62" s="135">
        <v>530101</v>
      </c>
      <c r="Y62" s="135"/>
      <c r="Z62" s="129">
        <v>99999999</v>
      </c>
      <c r="AA62" s="130" t="s">
        <v>377</v>
      </c>
      <c r="AB62" s="149">
        <v>701</v>
      </c>
      <c r="AC62" s="155">
        <v>85679</v>
      </c>
      <c r="AD62" s="153"/>
    </row>
    <row r="63" spans="1:30" s="131" customFormat="1" ht="75.75" customHeight="1">
      <c r="A63" s="180"/>
      <c r="B63" s="180" t="s">
        <v>318</v>
      </c>
      <c r="C63" s="180" t="s">
        <v>218</v>
      </c>
      <c r="D63" s="180"/>
      <c r="E63" s="116"/>
      <c r="F63" s="180"/>
      <c r="G63" s="180" t="s">
        <v>322</v>
      </c>
      <c r="H63" s="180"/>
      <c r="I63" s="180"/>
      <c r="J63" s="138"/>
      <c r="K63" s="183"/>
      <c r="L63" s="182"/>
      <c r="M63" s="182"/>
      <c r="N63" s="180"/>
      <c r="O63" s="134"/>
      <c r="P63" s="124"/>
      <c r="Q63" s="120"/>
      <c r="R63" s="120"/>
      <c r="S63" s="158"/>
      <c r="T63" s="124" t="s">
        <v>313</v>
      </c>
      <c r="U63" s="125" t="s">
        <v>413</v>
      </c>
      <c r="V63" s="122" t="s">
        <v>378</v>
      </c>
      <c r="W63" s="125" t="s">
        <v>376</v>
      </c>
      <c r="X63" s="135">
        <v>530101</v>
      </c>
      <c r="Y63" s="135"/>
      <c r="Z63" s="129">
        <v>99999999</v>
      </c>
      <c r="AA63" s="130" t="s">
        <v>377</v>
      </c>
      <c r="AB63" s="149">
        <v>801</v>
      </c>
      <c r="AC63" s="155">
        <v>1821</v>
      </c>
      <c r="AD63" s="153"/>
    </row>
    <row r="64" spans="1:30" s="131" customFormat="1" ht="75.75" customHeight="1">
      <c r="A64" s="180"/>
      <c r="B64" s="180" t="s">
        <v>318</v>
      </c>
      <c r="C64" s="180" t="s">
        <v>218</v>
      </c>
      <c r="D64" s="180"/>
      <c r="E64" s="116"/>
      <c r="F64" s="180"/>
      <c r="G64" s="180" t="s">
        <v>322</v>
      </c>
      <c r="H64" s="180"/>
      <c r="I64" s="180"/>
      <c r="J64" s="138"/>
      <c r="K64" s="183"/>
      <c r="L64" s="182"/>
      <c r="M64" s="182"/>
      <c r="N64" s="180"/>
      <c r="O64" s="134"/>
      <c r="P64" s="124"/>
      <c r="Q64" s="120"/>
      <c r="R64" s="120"/>
      <c r="S64" s="158"/>
      <c r="T64" s="124" t="s">
        <v>313</v>
      </c>
      <c r="U64" s="125" t="s">
        <v>413</v>
      </c>
      <c r="V64" s="122" t="s">
        <v>378</v>
      </c>
      <c r="W64" s="125" t="s">
        <v>376</v>
      </c>
      <c r="X64" s="135">
        <v>530101</v>
      </c>
      <c r="Y64" s="135"/>
      <c r="Z64" s="129">
        <v>99999999</v>
      </c>
      <c r="AA64" s="130" t="s">
        <v>377</v>
      </c>
      <c r="AB64" s="149">
        <v>901</v>
      </c>
      <c r="AC64" s="155">
        <v>1488787</v>
      </c>
      <c r="AD64" s="153"/>
    </row>
    <row r="65" spans="1:30" s="131" customFormat="1" ht="75.75" customHeight="1">
      <c r="A65" s="180"/>
      <c r="B65" s="180" t="s">
        <v>318</v>
      </c>
      <c r="C65" s="180" t="s">
        <v>218</v>
      </c>
      <c r="D65" s="180"/>
      <c r="E65" s="116"/>
      <c r="F65" s="180"/>
      <c r="G65" s="180" t="s">
        <v>322</v>
      </c>
      <c r="H65" s="180"/>
      <c r="I65" s="180"/>
      <c r="J65" s="138"/>
      <c r="K65" s="183"/>
      <c r="L65" s="182"/>
      <c r="M65" s="182"/>
      <c r="N65" s="180"/>
      <c r="O65" s="134"/>
      <c r="P65" s="124"/>
      <c r="Q65" s="120"/>
      <c r="R65" s="120"/>
      <c r="S65" s="158"/>
      <c r="T65" s="124" t="s">
        <v>313</v>
      </c>
      <c r="U65" s="125" t="s">
        <v>413</v>
      </c>
      <c r="V65" s="122" t="s">
        <v>378</v>
      </c>
      <c r="W65" s="125" t="s">
        <v>376</v>
      </c>
      <c r="X65" s="135">
        <v>530101</v>
      </c>
      <c r="Y65" s="135"/>
      <c r="Z65" s="129">
        <v>99999999</v>
      </c>
      <c r="AA65" s="130" t="s">
        <v>377</v>
      </c>
      <c r="AB65" s="149">
        <v>1201</v>
      </c>
      <c r="AC65" s="155">
        <v>23333</v>
      </c>
      <c r="AD65" s="153"/>
    </row>
    <row r="66" spans="1:30" s="131" customFormat="1" ht="75.75" customHeight="1">
      <c r="A66" s="180"/>
      <c r="B66" s="180" t="s">
        <v>318</v>
      </c>
      <c r="C66" s="180" t="s">
        <v>218</v>
      </c>
      <c r="D66" s="180"/>
      <c r="E66" s="116"/>
      <c r="F66" s="180"/>
      <c r="G66" s="180" t="s">
        <v>322</v>
      </c>
      <c r="H66" s="180"/>
      <c r="I66" s="180"/>
      <c r="J66" s="138"/>
      <c r="K66" s="183"/>
      <c r="L66" s="182"/>
      <c r="M66" s="182"/>
      <c r="N66" s="180"/>
      <c r="O66" s="134"/>
      <c r="P66" s="124"/>
      <c r="Q66" s="120"/>
      <c r="R66" s="120"/>
      <c r="S66" s="158"/>
      <c r="T66" s="124" t="s">
        <v>313</v>
      </c>
      <c r="U66" s="125" t="s">
        <v>413</v>
      </c>
      <c r="V66" s="122" t="s">
        <v>378</v>
      </c>
      <c r="W66" s="125" t="s">
        <v>376</v>
      </c>
      <c r="X66" s="135">
        <v>530101</v>
      </c>
      <c r="Y66" s="135"/>
      <c r="Z66" s="129">
        <v>99999999</v>
      </c>
      <c r="AA66" s="130" t="s">
        <v>377</v>
      </c>
      <c r="AB66" s="149">
        <v>1301</v>
      </c>
      <c r="AC66" s="155">
        <v>143766</v>
      </c>
      <c r="AD66" s="153"/>
    </row>
    <row r="67" spans="1:30" s="131" customFormat="1" ht="75.75" customHeight="1">
      <c r="A67" s="180"/>
      <c r="B67" s="180" t="s">
        <v>318</v>
      </c>
      <c r="C67" s="180" t="s">
        <v>218</v>
      </c>
      <c r="D67" s="180"/>
      <c r="E67" s="116"/>
      <c r="F67" s="180"/>
      <c r="G67" s="180" t="s">
        <v>322</v>
      </c>
      <c r="H67" s="180"/>
      <c r="I67" s="180"/>
      <c r="J67" s="138"/>
      <c r="K67" s="183"/>
      <c r="L67" s="182"/>
      <c r="M67" s="182"/>
      <c r="N67" s="180"/>
      <c r="O67" s="134"/>
      <c r="P67" s="124"/>
      <c r="Q67" s="120"/>
      <c r="R67" s="120"/>
      <c r="S67" s="158"/>
      <c r="T67" s="124" t="s">
        <v>313</v>
      </c>
      <c r="U67" s="125" t="s">
        <v>413</v>
      </c>
      <c r="V67" s="122" t="s">
        <v>378</v>
      </c>
      <c r="W67" s="125" t="s">
        <v>376</v>
      </c>
      <c r="X67" s="135">
        <v>530101</v>
      </c>
      <c r="Y67" s="135"/>
      <c r="Z67" s="129">
        <v>99999999</v>
      </c>
      <c r="AA67" s="130" t="s">
        <v>377</v>
      </c>
      <c r="AB67" s="149">
        <v>1701</v>
      </c>
      <c r="AC67" s="155">
        <v>98252</v>
      </c>
      <c r="AD67" s="153"/>
    </row>
    <row r="68" spans="1:30" s="131" customFormat="1" ht="75.75" customHeight="1">
      <c r="A68" s="180"/>
      <c r="B68" s="180" t="s">
        <v>318</v>
      </c>
      <c r="C68" s="180" t="s">
        <v>218</v>
      </c>
      <c r="D68" s="180"/>
      <c r="E68" s="116"/>
      <c r="F68" s="180"/>
      <c r="G68" s="180" t="s">
        <v>327</v>
      </c>
      <c r="H68" s="180"/>
      <c r="I68" s="180"/>
      <c r="J68" s="138"/>
      <c r="K68" s="183"/>
      <c r="L68" s="182"/>
      <c r="M68" s="182"/>
      <c r="N68" s="180"/>
      <c r="O68" s="134">
        <v>1</v>
      </c>
      <c r="P68" s="124">
        <v>55440</v>
      </c>
      <c r="Q68" s="120">
        <f t="shared" si="4"/>
        <v>55440</v>
      </c>
      <c r="R68" s="120"/>
      <c r="S68" s="158">
        <f t="shared" si="5"/>
        <v>55440</v>
      </c>
      <c r="T68" s="124" t="s">
        <v>313</v>
      </c>
      <c r="U68" s="125" t="s">
        <v>413</v>
      </c>
      <c r="V68" s="122" t="s">
        <v>378</v>
      </c>
      <c r="W68" s="125" t="s">
        <v>376</v>
      </c>
      <c r="X68" s="135">
        <v>530101</v>
      </c>
      <c r="Y68" s="135"/>
      <c r="Z68" s="129">
        <v>99999999</v>
      </c>
      <c r="AA68" s="130" t="s">
        <v>377</v>
      </c>
      <c r="AB68" s="149">
        <v>1306</v>
      </c>
      <c r="AC68" s="155">
        <v>47279</v>
      </c>
      <c r="AD68" s="153"/>
    </row>
    <row r="69" spans="1:30" s="131" customFormat="1" ht="75.75" customHeight="1">
      <c r="A69" s="180"/>
      <c r="B69" s="180" t="s">
        <v>318</v>
      </c>
      <c r="C69" s="180" t="s">
        <v>218</v>
      </c>
      <c r="D69" s="180"/>
      <c r="E69" s="116"/>
      <c r="F69" s="180"/>
      <c r="G69" s="180" t="s">
        <v>328</v>
      </c>
      <c r="H69" s="180"/>
      <c r="I69" s="180"/>
      <c r="J69" s="138"/>
      <c r="K69" s="183"/>
      <c r="L69" s="182"/>
      <c r="M69" s="182"/>
      <c r="N69" s="180"/>
      <c r="O69" s="134">
        <v>1</v>
      </c>
      <c r="P69" s="124">
        <v>50000</v>
      </c>
      <c r="Q69" s="120">
        <f t="shared" si="4"/>
        <v>50000</v>
      </c>
      <c r="R69" s="120">
        <f>+Q69*12%</f>
        <v>6000</v>
      </c>
      <c r="S69" s="158">
        <f t="shared" si="5"/>
        <v>56000</v>
      </c>
      <c r="T69" s="124" t="s">
        <v>313</v>
      </c>
      <c r="U69" s="125"/>
      <c r="V69" s="122" t="s">
        <v>378</v>
      </c>
      <c r="W69" s="125"/>
      <c r="X69" s="135">
        <v>530209</v>
      </c>
      <c r="Y69" s="135"/>
      <c r="Z69" s="129">
        <v>99999999</v>
      </c>
      <c r="AA69" s="130" t="s">
        <v>377</v>
      </c>
      <c r="AB69" s="149"/>
      <c r="AC69" s="155">
        <v>10000</v>
      </c>
      <c r="AD69" s="153"/>
    </row>
    <row r="70" spans="1:30" s="131" customFormat="1" ht="75.75" customHeight="1">
      <c r="A70" s="180"/>
      <c r="B70" s="180" t="s">
        <v>318</v>
      </c>
      <c r="C70" s="180" t="s">
        <v>218</v>
      </c>
      <c r="D70" s="180"/>
      <c r="E70" s="116"/>
      <c r="F70" s="180"/>
      <c r="G70" s="180" t="s">
        <v>329</v>
      </c>
      <c r="H70" s="180"/>
      <c r="I70" s="180"/>
      <c r="J70" s="138"/>
      <c r="K70" s="183"/>
      <c r="L70" s="182"/>
      <c r="M70" s="182"/>
      <c r="N70" s="180"/>
      <c r="O70" s="134">
        <v>430</v>
      </c>
      <c r="P70" s="124">
        <v>260</v>
      </c>
      <c r="Q70" s="120">
        <f t="shared" si="4"/>
        <v>111800</v>
      </c>
      <c r="R70" s="120"/>
      <c r="S70" s="158">
        <f t="shared" si="5"/>
        <v>111800</v>
      </c>
      <c r="T70" s="124" t="s">
        <v>313</v>
      </c>
      <c r="U70" s="125"/>
      <c r="V70" s="122" t="s">
        <v>378</v>
      </c>
      <c r="W70" s="125"/>
      <c r="X70" s="135">
        <v>530301</v>
      </c>
      <c r="Y70" s="135"/>
      <c r="Z70" s="129">
        <v>99999999</v>
      </c>
      <c r="AA70" s="130" t="s">
        <v>377</v>
      </c>
      <c r="AB70" s="149"/>
      <c r="AC70" s="155">
        <v>40000</v>
      </c>
      <c r="AD70" s="153"/>
    </row>
    <row r="71" spans="1:30" s="131" customFormat="1" ht="75.75" customHeight="1">
      <c r="A71" s="180"/>
      <c r="B71" s="180" t="s">
        <v>318</v>
      </c>
      <c r="C71" s="180" t="s">
        <v>218</v>
      </c>
      <c r="D71" s="180"/>
      <c r="E71" s="116"/>
      <c r="F71" s="180"/>
      <c r="G71" s="180" t="s">
        <v>330</v>
      </c>
      <c r="H71" s="180"/>
      <c r="I71" s="180"/>
      <c r="J71" s="138"/>
      <c r="K71" s="183"/>
      <c r="L71" s="182"/>
      <c r="M71" s="182"/>
      <c r="N71" s="180"/>
      <c r="O71" s="134">
        <v>28</v>
      </c>
      <c r="P71" s="124">
        <v>2000</v>
      </c>
      <c r="Q71" s="120">
        <f t="shared" si="4"/>
        <v>56000</v>
      </c>
      <c r="R71" s="120"/>
      <c r="S71" s="158">
        <f t="shared" si="5"/>
        <v>56000</v>
      </c>
      <c r="T71" s="124" t="s">
        <v>313</v>
      </c>
      <c r="U71" s="125"/>
      <c r="V71" s="122" t="s">
        <v>378</v>
      </c>
      <c r="W71" s="125"/>
      <c r="X71" s="135">
        <v>530302</v>
      </c>
      <c r="Y71" s="135"/>
      <c r="Z71" s="129">
        <v>99999999</v>
      </c>
      <c r="AA71" s="130" t="s">
        <v>377</v>
      </c>
      <c r="AB71" s="149"/>
      <c r="AC71" s="155">
        <f>+S71/2</f>
        <v>28000</v>
      </c>
      <c r="AD71" s="153"/>
    </row>
    <row r="72" spans="1:30" s="131" customFormat="1" ht="75.75" customHeight="1">
      <c r="A72" s="180"/>
      <c r="B72" s="180" t="s">
        <v>318</v>
      </c>
      <c r="C72" s="180" t="s">
        <v>218</v>
      </c>
      <c r="D72" s="180"/>
      <c r="E72" s="116"/>
      <c r="F72" s="180"/>
      <c r="G72" s="180" t="s">
        <v>331</v>
      </c>
      <c r="H72" s="180"/>
      <c r="I72" s="180"/>
      <c r="J72" s="138"/>
      <c r="K72" s="183"/>
      <c r="L72" s="182"/>
      <c r="M72" s="182"/>
      <c r="N72" s="180"/>
      <c r="O72" s="134">
        <v>1</v>
      </c>
      <c r="P72" s="124">
        <v>2013</v>
      </c>
      <c r="Q72" s="120">
        <f t="shared" si="4"/>
        <v>2013</v>
      </c>
      <c r="R72" s="120">
        <f aca="true" t="shared" si="6" ref="R72:R83">+Q72*12%</f>
        <v>241.56</v>
      </c>
      <c r="S72" s="158">
        <f t="shared" si="5"/>
        <v>2254.56</v>
      </c>
      <c r="T72" s="124" t="s">
        <v>313</v>
      </c>
      <c r="U72" s="125"/>
      <c r="V72" s="122" t="s">
        <v>378</v>
      </c>
      <c r="W72" s="125"/>
      <c r="X72" s="135">
        <v>530105</v>
      </c>
      <c r="Y72" s="135"/>
      <c r="Z72" s="129">
        <v>99999999</v>
      </c>
      <c r="AA72" s="130" t="s">
        <v>377</v>
      </c>
      <c r="AB72" s="149"/>
      <c r="AC72" s="155">
        <v>2254.56</v>
      </c>
      <c r="AD72" s="153"/>
    </row>
    <row r="73" spans="1:30" s="131" customFormat="1" ht="75.75" customHeight="1">
      <c r="A73" s="180"/>
      <c r="B73" s="180" t="s">
        <v>318</v>
      </c>
      <c r="C73" s="180" t="s">
        <v>218</v>
      </c>
      <c r="D73" s="180"/>
      <c r="E73" s="116"/>
      <c r="F73" s="180"/>
      <c r="G73" s="180" t="s">
        <v>332</v>
      </c>
      <c r="H73" s="180"/>
      <c r="I73" s="180"/>
      <c r="J73" s="138"/>
      <c r="K73" s="183"/>
      <c r="L73" s="182"/>
      <c r="M73" s="182"/>
      <c r="N73" s="180"/>
      <c r="O73" s="134">
        <v>1</v>
      </c>
      <c r="P73" s="124">
        <v>89600</v>
      </c>
      <c r="Q73" s="120">
        <f t="shared" si="4"/>
        <v>89600</v>
      </c>
      <c r="R73" s="120">
        <f t="shared" si="6"/>
        <v>10752</v>
      </c>
      <c r="S73" s="158">
        <f t="shared" si="5"/>
        <v>100352</v>
      </c>
      <c r="T73" s="124" t="s">
        <v>313</v>
      </c>
      <c r="U73" s="125"/>
      <c r="V73" s="122" t="s">
        <v>378</v>
      </c>
      <c r="W73" s="125"/>
      <c r="X73" s="135">
        <v>530813</v>
      </c>
      <c r="Y73" s="135"/>
      <c r="Z73" s="129">
        <v>99999999</v>
      </c>
      <c r="AA73" s="130" t="s">
        <v>377</v>
      </c>
      <c r="AB73" s="149"/>
      <c r="AC73" s="155">
        <v>30000</v>
      </c>
      <c r="AD73" s="153"/>
    </row>
    <row r="74" spans="1:30" s="131" customFormat="1" ht="75.75" customHeight="1">
      <c r="A74" s="180"/>
      <c r="B74" s="180" t="s">
        <v>318</v>
      </c>
      <c r="C74" s="180" t="s">
        <v>218</v>
      </c>
      <c r="D74" s="180"/>
      <c r="E74" s="116"/>
      <c r="F74" s="180"/>
      <c r="G74" s="180" t="s">
        <v>333</v>
      </c>
      <c r="H74" s="180"/>
      <c r="I74" s="180"/>
      <c r="J74" s="138"/>
      <c r="K74" s="183"/>
      <c r="L74" s="182"/>
      <c r="M74" s="182"/>
      <c r="N74" s="180"/>
      <c r="O74" s="134">
        <v>178</v>
      </c>
      <c r="P74" s="124">
        <v>8201.52</v>
      </c>
      <c r="Q74" s="120">
        <f t="shared" si="4"/>
        <v>1459870.56</v>
      </c>
      <c r="R74" s="120">
        <f t="shared" si="6"/>
        <v>175184.4672</v>
      </c>
      <c r="S74" s="158">
        <f t="shared" si="5"/>
        <v>1635055.0272000001</v>
      </c>
      <c r="T74" s="124" t="s">
        <v>313</v>
      </c>
      <c r="U74" s="125"/>
      <c r="V74" s="122" t="s">
        <v>378</v>
      </c>
      <c r="W74" s="125"/>
      <c r="X74" s="135">
        <v>530405</v>
      </c>
      <c r="Y74" s="135"/>
      <c r="Z74" s="129">
        <v>99999999</v>
      </c>
      <c r="AA74" s="130" t="s">
        <v>377</v>
      </c>
      <c r="AB74" s="149"/>
      <c r="AC74" s="155">
        <v>143000</v>
      </c>
      <c r="AD74" s="153"/>
    </row>
    <row r="75" spans="1:30" s="131" customFormat="1" ht="75.75" customHeight="1">
      <c r="A75" s="180"/>
      <c r="B75" s="180" t="s">
        <v>318</v>
      </c>
      <c r="C75" s="180" t="s">
        <v>218</v>
      </c>
      <c r="D75" s="180"/>
      <c r="E75" s="116"/>
      <c r="F75" s="180"/>
      <c r="G75" s="180" t="s">
        <v>334</v>
      </c>
      <c r="H75" s="180"/>
      <c r="I75" s="180"/>
      <c r="J75" s="138"/>
      <c r="K75" s="183"/>
      <c r="L75" s="182"/>
      <c r="M75" s="182"/>
      <c r="N75" s="180"/>
      <c r="O75" s="134"/>
      <c r="P75" s="124"/>
      <c r="Q75" s="120">
        <f t="shared" si="4"/>
        <v>0</v>
      </c>
      <c r="R75" s="120">
        <f t="shared" si="6"/>
        <v>0</v>
      </c>
      <c r="S75" s="158">
        <v>550000</v>
      </c>
      <c r="T75" s="124" t="s">
        <v>313</v>
      </c>
      <c r="U75" s="125"/>
      <c r="V75" s="122" t="s">
        <v>378</v>
      </c>
      <c r="W75" s="125"/>
      <c r="X75" s="135">
        <v>530803</v>
      </c>
      <c r="Y75" s="135"/>
      <c r="Z75" s="129">
        <v>99999999</v>
      </c>
      <c r="AA75" s="130" t="s">
        <v>377</v>
      </c>
      <c r="AB75" s="149"/>
      <c r="AC75" s="155">
        <v>108000</v>
      </c>
      <c r="AD75" s="153"/>
    </row>
    <row r="76" spans="1:30" s="131" customFormat="1" ht="75.75" customHeight="1">
      <c r="A76" s="180"/>
      <c r="B76" s="180" t="s">
        <v>318</v>
      </c>
      <c r="C76" s="180" t="s">
        <v>218</v>
      </c>
      <c r="D76" s="180"/>
      <c r="E76" s="116"/>
      <c r="F76" s="180"/>
      <c r="G76" s="180" t="s">
        <v>335</v>
      </c>
      <c r="H76" s="180"/>
      <c r="I76" s="180"/>
      <c r="J76" s="138"/>
      <c r="K76" s="183"/>
      <c r="L76" s="182"/>
      <c r="M76" s="182"/>
      <c r="N76" s="180"/>
      <c r="O76" s="134">
        <v>1</v>
      </c>
      <c r="P76" s="124">
        <v>22400</v>
      </c>
      <c r="Q76" s="120">
        <f t="shared" si="4"/>
        <v>22400</v>
      </c>
      <c r="R76" s="120">
        <f t="shared" si="6"/>
        <v>2688</v>
      </c>
      <c r="S76" s="158">
        <f t="shared" si="5"/>
        <v>25088</v>
      </c>
      <c r="T76" s="124" t="s">
        <v>313</v>
      </c>
      <c r="U76" s="125"/>
      <c r="V76" s="122" t="s">
        <v>378</v>
      </c>
      <c r="W76" s="125"/>
      <c r="X76" s="135">
        <v>530813</v>
      </c>
      <c r="Y76" s="135"/>
      <c r="Z76" s="129">
        <v>99999999</v>
      </c>
      <c r="AA76" s="130" t="s">
        <v>377</v>
      </c>
      <c r="AB76" s="149"/>
      <c r="AC76" s="155">
        <v>5000</v>
      </c>
      <c r="AD76" s="153"/>
    </row>
    <row r="77" spans="1:30" s="131" customFormat="1" ht="75.75" customHeight="1">
      <c r="A77" s="180"/>
      <c r="B77" s="180" t="s">
        <v>318</v>
      </c>
      <c r="C77" s="180" t="s">
        <v>218</v>
      </c>
      <c r="D77" s="180"/>
      <c r="E77" s="116"/>
      <c r="F77" s="180"/>
      <c r="G77" s="180" t="s">
        <v>336</v>
      </c>
      <c r="H77" s="180"/>
      <c r="I77" s="180"/>
      <c r="J77" s="138"/>
      <c r="K77" s="183"/>
      <c r="L77" s="182"/>
      <c r="M77" s="182"/>
      <c r="N77" s="180"/>
      <c r="O77" s="134">
        <v>1</v>
      </c>
      <c r="P77" s="124">
        <v>67200</v>
      </c>
      <c r="Q77" s="120">
        <f t="shared" si="4"/>
        <v>67200</v>
      </c>
      <c r="R77" s="120">
        <f t="shared" si="6"/>
        <v>8064</v>
      </c>
      <c r="S77" s="158">
        <f t="shared" si="5"/>
        <v>75264</v>
      </c>
      <c r="T77" s="124" t="s">
        <v>313</v>
      </c>
      <c r="U77" s="125"/>
      <c r="V77" s="122" t="s">
        <v>378</v>
      </c>
      <c r="W77" s="125"/>
      <c r="X77" s="135">
        <v>530405</v>
      </c>
      <c r="Y77" s="135"/>
      <c r="Z77" s="129">
        <v>99999999</v>
      </c>
      <c r="AA77" s="130" t="s">
        <v>377</v>
      </c>
      <c r="AB77" s="149"/>
      <c r="AC77" s="155">
        <v>50000</v>
      </c>
      <c r="AD77" s="153"/>
    </row>
    <row r="78" spans="1:30" s="131" customFormat="1" ht="75.75" customHeight="1">
      <c r="A78" s="180"/>
      <c r="B78" s="180" t="s">
        <v>318</v>
      </c>
      <c r="C78" s="180" t="s">
        <v>218</v>
      </c>
      <c r="D78" s="180"/>
      <c r="E78" s="116"/>
      <c r="F78" s="180"/>
      <c r="G78" s="180" t="s">
        <v>337</v>
      </c>
      <c r="H78" s="180"/>
      <c r="I78" s="180"/>
      <c r="J78" s="138"/>
      <c r="K78" s="183"/>
      <c r="L78" s="182"/>
      <c r="M78" s="182"/>
      <c r="N78" s="180"/>
      <c r="O78" s="134">
        <v>125</v>
      </c>
      <c r="P78" s="124">
        <v>30</v>
      </c>
      <c r="Q78" s="120">
        <f t="shared" si="4"/>
        <v>3750</v>
      </c>
      <c r="R78" s="120">
        <f t="shared" si="6"/>
        <v>450</v>
      </c>
      <c r="S78" s="158">
        <f t="shared" si="5"/>
        <v>4200</v>
      </c>
      <c r="T78" s="124" t="s">
        <v>313</v>
      </c>
      <c r="U78" s="125"/>
      <c r="V78" s="122" t="s">
        <v>378</v>
      </c>
      <c r="W78" s="125"/>
      <c r="X78" s="135">
        <v>570102</v>
      </c>
      <c r="Y78" s="135"/>
      <c r="Z78" s="129">
        <v>99999999</v>
      </c>
      <c r="AA78" s="130" t="s">
        <v>377</v>
      </c>
      <c r="AB78" s="149"/>
      <c r="AC78" s="155">
        <v>4200</v>
      </c>
      <c r="AD78" s="153"/>
    </row>
    <row r="79" spans="1:30" s="131" customFormat="1" ht="75.75" customHeight="1">
      <c r="A79" s="180"/>
      <c r="B79" s="180" t="s">
        <v>318</v>
      </c>
      <c r="C79" s="180" t="s">
        <v>218</v>
      </c>
      <c r="D79" s="180"/>
      <c r="E79" s="116"/>
      <c r="F79" s="180"/>
      <c r="G79" s="180" t="s">
        <v>338</v>
      </c>
      <c r="H79" s="180"/>
      <c r="I79" s="180"/>
      <c r="J79" s="138"/>
      <c r="K79" s="183"/>
      <c r="L79" s="182"/>
      <c r="M79" s="182"/>
      <c r="N79" s="180"/>
      <c r="O79" s="134">
        <v>1</v>
      </c>
      <c r="P79" s="124">
        <v>40320</v>
      </c>
      <c r="Q79" s="120">
        <f t="shared" si="4"/>
        <v>40320</v>
      </c>
      <c r="R79" s="120">
        <f t="shared" si="6"/>
        <v>4838.4</v>
      </c>
      <c r="S79" s="158">
        <f t="shared" si="5"/>
        <v>45158.4</v>
      </c>
      <c r="T79" s="124" t="s">
        <v>313</v>
      </c>
      <c r="U79" s="125"/>
      <c r="V79" s="122" t="s">
        <v>378</v>
      </c>
      <c r="W79" s="125"/>
      <c r="X79" s="135">
        <v>530106</v>
      </c>
      <c r="Y79" s="135"/>
      <c r="Z79" s="129">
        <v>99999999</v>
      </c>
      <c r="AA79" s="130" t="s">
        <v>377</v>
      </c>
      <c r="AB79" s="149"/>
      <c r="AC79" s="155">
        <v>45158.4</v>
      </c>
      <c r="AD79" s="153"/>
    </row>
    <row r="80" spans="1:30" s="131" customFormat="1" ht="75.75" customHeight="1">
      <c r="A80" s="180"/>
      <c r="B80" s="180" t="s">
        <v>318</v>
      </c>
      <c r="C80" s="180" t="s">
        <v>218</v>
      </c>
      <c r="D80" s="180"/>
      <c r="E80" s="116"/>
      <c r="F80" s="180"/>
      <c r="G80" s="180" t="s">
        <v>339</v>
      </c>
      <c r="H80" s="180"/>
      <c r="I80" s="180"/>
      <c r="J80" s="138"/>
      <c r="K80" s="183"/>
      <c r="L80" s="182"/>
      <c r="M80" s="182"/>
      <c r="N80" s="180"/>
      <c r="O80" s="134">
        <v>1</v>
      </c>
      <c r="P80" s="124">
        <v>15000</v>
      </c>
      <c r="Q80" s="120">
        <f t="shared" si="4"/>
        <v>15000</v>
      </c>
      <c r="R80" s="120">
        <f t="shared" si="6"/>
        <v>1800</v>
      </c>
      <c r="S80" s="158">
        <f t="shared" si="5"/>
        <v>16800</v>
      </c>
      <c r="T80" s="124" t="s">
        <v>313</v>
      </c>
      <c r="U80" s="125"/>
      <c r="V80" s="122" t="s">
        <v>378</v>
      </c>
      <c r="W80" s="125"/>
      <c r="X80" s="135">
        <v>530204</v>
      </c>
      <c r="Y80" s="135"/>
      <c r="Z80" s="129">
        <v>99999999</v>
      </c>
      <c r="AA80" s="130" t="s">
        <v>377</v>
      </c>
      <c r="AB80" s="149"/>
      <c r="AC80" s="155">
        <v>7000</v>
      </c>
      <c r="AD80" s="153"/>
    </row>
    <row r="81" spans="1:30" s="131" customFormat="1" ht="75.75" customHeight="1">
      <c r="A81" s="180"/>
      <c r="B81" s="180" t="s">
        <v>318</v>
      </c>
      <c r="C81" s="180" t="s">
        <v>218</v>
      </c>
      <c r="D81" s="180"/>
      <c r="E81" s="116"/>
      <c r="F81" s="180"/>
      <c r="G81" s="180" t="s">
        <v>340</v>
      </c>
      <c r="H81" s="180"/>
      <c r="I81" s="180"/>
      <c r="J81" s="138"/>
      <c r="K81" s="183"/>
      <c r="L81" s="182"/>
      <c r="M81" s="182"/>
      <c r="N81" s="180"/>
      <c r="O81" s="134">
        <v>1</v>
      </c>
      <c r="P81" s="124">
        <v>15000</v>
      </c>
      <c r="Q81" s="120">
        <f t="shared" si="4"/>
        <v>15000</v>
      </c>
      <c r="R81" s="120">
        <f t="shared" si="6"/>
        <v>1800</v>
      </c>
      <c r="S81" s="158">
        <f t="shared" si="5"/>
        <v>16800</v>
      </c>
      <c r="T81" s="124" t="s">
        <v>313</v>
      </c>
      <c r="U81" s="125"/>
      <c r="V81" s="122" t="s">
        <v>378</v>
      </c>
      <c r="W81" s="125"/>
      <c r="X81" s="135">
        <v>530704</v>
      </c>
      <c r="Y81" s="135"/>
      <c r="Z81" s="129">
        <v>99999999</v>
      </c>
      <c r="AA81" s="130" t="s">
        <v>377</v>
      </c>
      <c r="AB81" s="149"/>
      <c r="AC81" s="155">
        <v>10000</v>
      </c>
      <c r="AD81" s="153"/>
    </row>
    <row r="82" spans="1:30" s="131" customFormat="1" ht="97.5" customHeight="1">
      <c r="A82" s="180"/>
      <c r="B82" s="180" t="s">
        <v>318</v>
      </c>
      <c r="C82" s="180" t="s">
        <v>218</v>
      </c>
      <c r="D82" s="180"/>
      <c r="E82" s="116"/>
      <c r="F82" s="180"/>
      <c r="G82" s="180" t="s">
        <v>341</v>
      </c>
      <c r="H82" s="180"/>
      <c r="I82" s="180"/>
      <c r="J82" s="138"/>
      <c r="K82" s="183"/>
      <c r="L82" s="182"/>
      <c r="M82" s="182"/>
      <c r="N82" s="180"/>
      <c r="O82" s="134">
        <v>1</v>
      </c>
      <c r="P82" s="124">
        <v>15000</v>
      </c>
      <c r="Q82" s="120">
        <f t="shared" si="4"/>
        <v>15000</v>
      </c>
      <c r="R82" s="120">
        <f t="shared" si="6"/>
        <v>1800</v>
      </c>
      <c r="S82" s="158">
        <f t="shared" si="5"/>
        <v>16800</v>
      </c>
      <c r="T82" s="124" t="s">
        <v>313</v>
      </c>
      <c r="U82" s="125"/>
      <c r="V82" s="122" t="s">
        <v>378</v>
      </c>
      <c r="W82" s="125"/>
      <c r="X82" s="135">
        <v>531404</v>
      </c>
      <c r="Y82" s="135"/>
      <c r="Z82" s="129">
        <v>99999999</v>
      </c>
      <c r="AA82" s="130" t="s">
        <v>377</v>
      </c>
      <c r="AB82" s="149"/>
      <c r="AC82" s="155">
        <v>10000</v>
      </c>
      <c r="AD82" s="153"/>
    </row>
    <row r="83" spans="1:30" s="131" customFormat="1" ht="97.5" customHeight="1">
      <c r="A83" s="180"/>
      <c r="B83" s="180" t="s">
        <v>318</v>
      </c>
      <c r="C83" s="180" t="s">
        <v>218</v>
      </c>
      <c r="D83" s="180"/>
      <c r="E83" s="116"/>
      <c r="F83" s="180"/>
      <c r="G83" s="180" t="s">
        <v>342</v>
      </c>
      <c r="H83" s="180"/>
      <c r="I83" s="180"/>
      <c r="J83" s="138"/>
      <c r="K83" s="183"/>
      <c r="L83" s="182"/>
      <c r="M83" s="182"/>
      <c r="N83" s="180"/>
      <c r="O83" s="134">
        <v>1</v>
      </c>
      <c r="P83" s="124"/>
      <c r="Q83" s="120">
        <f t="shared" si="4"/>
        <v>0</v>
      </c>
      <c r="R83" s="120">
        <f t="shared" si="6"/>
        <v>0</v>
      </c>
      <c r="S83" s="158">
        <v>3500000</v>
      </c>
      <c r="T83" s="124" t="s">
        <v>313</v>
      </c>
      <c r="U83" s="125"/>
      <c r="V83" s="122" t="s">
        <v>378</v>
      </c>
      <c r="W83" s="125"/>
      <c r="X83" s="135">
        <v>570201</v>
      </c>
      <c r="Y83" s="135"/>
      <c r="Z83" s="129">
        <v>99999999</v>
      </c>
      <c r="AA83" s="130" t="s">
        <v>377</v>
      </c>
      <c r="AB83" s="149"/>
      <c r="AC83" s="155">
        <v>2000000</v>
      </c>
      <c r="AD83" s="153"/>
    </row>
    <row r="84" spans="1:30" s="131" customFormat="1" ht="97.5" customHeight="1">
      <c r="A84" s="180"/>
      <c r="B84" s="180" t="s">
        <v>318</v>
      </c>
      <c r="C84" s="180" t="s">
        <v>218</v>
      </c>
      <c r="D84" s="180"/>
      <c r="E84" s="116"/>
      <c r="F84" s="180"/>
      <c r="G84" s="180" t="s">
        <v>343</v>
      </c>
      <c r="H84" s="180"/>
      <c r="I84" s="180"/>
      <c r="J84" s="138"/>
      <c r="K84" s="183"/>
      <c r="L84" s="182"/>
      <c r="M84" s="182"/>
      <c r="N84" s="180"/>
      <c r="O84" s="134">
        <v>1</v>
      </c>
      <c r="P84" s="124">
        <v>320000</v>
      </c>
      <c r="Q84" s="120">
        <f t="shared" si="4"/>
        <v>320000</v>
      </c>
      <c r="R84" s="120"/>
      <c r="S84" s="158">
        <f t="shared" si="5"/>
        <v>320000</v>
      </c>
      <c r="T84" s="124" t="s">
        <v>313</v>
      </c>
      <c r="U84" s="125"/>
      <c r="V84" s="122" t="s">
        <v>378</v>
      </c>
      <c r="W84" s="125"/>
      <c r="X84" s="135">
        <v>570102</v>
      </c>
      <c r="Y84" s="135"/>
      <c r="Z84" s="129">
        <v>99999999</v>
      </c>
      <c r="AA84" s="130" t="s">
        <v>377</v>
      </c>
      <c r="AB84" s="149"/>
      <c r="AC84" s="155">
        <v>140000</v>
      </c>
      <c r="AD84" s="153"/>
    </row>
    <row r="85" spans="1:30" s="131" customFormat="1" ht="75.75" customHeight="1">
      <c r="A85" s="180"/>
      <c r="B85" s="180" t="s">
        <v>318</v>
      </c>
      <c r="C85" s="180" t="s">
        <v>218</v>
      </c>
      <c r="D85" s="180"/>
      <c r="E85" s="116"/>
      <c r="F85" s="180"/>
      <c r="G85" s="180" t="s">
        <v>344</v>
      </c>
      <c r="H85" s="180"/>
      <c r="I85" s="180"/>
      <c r="J85" s="138"/>
      <c r="K85" s="183"/>
      <c r="L85" s="182"/>
      <c r="M85" s="182"/>
      <c r="N85" s="180"/>
      <c r="O85" s="134">
        <v>1</v>
      </c>
      <c r="P85" s="124">
        <v>80000</v>
      </c>
      <c r="Q85" s="120">
        <f aca="true" t="shared" si="7" ref="Q85:Q90">+O85*P85</f>
        <v>80000</v>
      </c>
      <c r="R85" s="120"/>
      <c r="S85" s="158">
        <f aca="true" t="shared" si="8" ref="S85:S90">+Q85+R85</f>
        <v>80000</v>
      </c>
      <c r="T85" s="124" t="s">
        <v>313</v>
      </c>
      <c r="U85" s="125"/>
      <c r="V85" s="122" t="s">
        <v>378</v>
      </c>
      <c r="W85" s="125"/>
      <c r="X85" s="135">
        <v>570102</v>
      </c>
      <c r="Y85" s="135"/>
      <c r="Z85" s="129">
        <v>99999999</v>
      </c>
      <c r="AA85" s="130" t="s">
        <v>377</v>
      </c>
      <c r="AB85" s="149"/>
      <c r="AC85" s="155">
        <v>40000</v>
      </c>
      <c r="AD85" s="153"/>
    </row>
    <row r="86" spans="1:30" s="131" customFormat="1" ht="75.75" customHeight="1">
      <c r="A86" s="180"/>
      <c r="B86" s="180" t="s">
        <v>318</v>
      </c>
      <c r="C86" s="180" t="s">
        <v>218</v>
      </c>
      <c r="D86" s="180"/>
      <c r="E86" s="116"/>
      <c r="F86" s="180"/>
      <c r="G86" s="180" t="s">
        <v>345</v>
      </c>
      <c r="H86" s="180"/>
      <c r="I86" s="180"/>
      <c r="J86" s="138"/>
      <c r="K86" s="183"/>
      <c r="L86" s="182"/>
      <c r="M86" s="182"/>
      <c r="N86" s="180"/>
      <c r="O86" s="134">
        <v>1</v>
      </c>
      <c r="P86" s="124">
        <v>250000</v>
      </c>
      <c r="Q86" s="120">
        <f t="shared" si="7"/>
        <v>250000</v>
      </c>
      <c r="R86" s="120"/>
      <c r="S86" s="158">
        <f t="shared" si="8"/>
        <v>250000</v>
      </c>
      <c r="T86" s="124" t="s">
        <v>313</v>
      </c>
      <c r="U86" s="125"/>
      <c r="V86" s="122" t="s">
        <v>378</v>
      </c>
      <c r="W86" s="125"/>
      <c r="X86" s="135">
        <v>570102</v>
      </c>
      <c r="Y86" s="135"/>
      <c r="Z86" s="129">
        <v>99999999</v>
      </c>
      <c r="AA86" s="130" t="s">
        <v>377</v>
      </c>
      <c r="AB86" s="149"/>
      <c r="AC86" s="155">
        <v>100000</v>
      </c>
      <c r="AD86" s="153"/>
    </row>
    <row r="87" spans="1:30" s="131" customFormat="1" ht="75.75" customHeight="1">
      <c r="A87" s="180"/>
      <c r="B87" s="180" t="s">
        <v>318</v>
      </c>
      <c r="C87" s="180" t="s">
        <v>218</v>
      </c>
      <c r="D87" s="180"/>
      <c r="E87" s="116"/>
      <c r="F87" s="180"/>
      <c r="G87" s="180" t="s">
        <v>346</v>
      </c>
      <c r="H87" s="180"/>
      <c r="I87" s="180"/>
      <c r="J87" s="138"/>
      <c r="K87" s="183"/>
      <c r="L87" s="182"/>
      <c r="M87" s="182"/>
      <c r="N87" s="180"/>
      <c r="O87" s="134">
        <v>1</v>
      </c>
      <c r="P87" s="124">
        <v>5000</v>
      </c>
      <c r="Q87" s="120">
        <f t="shared" si="7"/>
        <v>5000</v>
      </c>
      <c r="R87" s="120"/>
      <c r="S87" s="158">
        <f t="shared" si="8"/>
        <v>5000</v>
      </c>
      <c r="T87" s="124" t="s">
        <v>313</v>
      </c>
      <c r="U87" s="125"/>
      <c r="V87" s="122" t="s">
        <v>378</v>
      </c>
      <c r="W87" s="125"/>
      <c r="X87" s="135">
        <v>570102</v>
      </c>
      <c r="Y87" s="135"/>
      <c r="Z87" s="129">
        <v>99999999</v>
      </c>
      <c r="AA87" s="130" t="s">
        <v>377</v>
      </c>
      <c r="AB87" s="149"/>
      <c r="AC87" s="155">
        <v>5000</v>
      </c>
      <c r="AD87" s="153"/>
    </row>
    <row r="88" spans="1:30" s="131" customFormat="1" ht="75.75" customHeight="1">
      <c r="A88" s="180"/>
      <c r="B88" s="180" t="s">
        <v>318</v>
      </c>
      <c r="C88" s="180" t="s">
        <v>218</v>
      </c>
      <c r="D88" s="180"/>
      <c r="E88" s="116"/>
      <c r="F88" s="180"/>
      <c r="G88" s="180" t="s">
        <v>347</v>
      </c>
      <c r="H88" s="180"/>
      <c r="I88" s="180"/>
      <c r="J88" s="138"/>
      <c r="K88" s="183"/>
      <c r="L88" s="182"/>
      <c r="M88" s="182"/>
      <c r="N88" s="180"/>
      <c r="O88" s="134">
        <v>1</v>
      </c>
      <c r="P88" s="124">
        <v>5000</v>
      </c>
      <c r="Q88" s="120">
        <f t="shared" si="7"/>
        <v>5000</v>
      </c>
      <c r="R88" s="120"/>
      <c r="S88" s="158">
        <f t="shared" si="8"/>
        <v>5000</v>
      </c>
      <c r="T88" s="124" t="s">
        <v>313</v>
      </c>
      <c r="U88" s="125"/>
      <c r="V88" s="122" t="s">
        <v>378</v>
      </c>
      <c r="W88" s="125"/>
      <c r="X88" s="135">
        <v>570206</v>
      </c>
      <c r="Y88" s="135"/>
      <c r="Z88" s="129">
        <v>99999999</v>
      </c>
      <c r="AA88" s="130" t="s">
        <v>377</v>
      </c>
      <c r="AB88" s="149"/>
      <c r="AC88" s="155">
        <v>5000</v>
      </c>
      <c r="AD88" s="153"/>
    </row>
    <row r="89" spans="1:30" s="131" customFormat="1" ht="75.75" customHeight="1">
      <c r="A89" s="180"/>
      <c r="B89" s="180" t="s">
        <v>318</v>
      </c>
      <c r="C89" s="180" t="s">
        <v>218</v>
      </c>
      <c r="D89" s="180"/>
      <c r="E89" s="116"/>
      <c r="F89" s="180"/>
      <c r="G89" s="180" t="s">
        <v>348</v>
      </c>
      <c r="H89" s="180"/>
      <c r="I89" s="180"/>
      <c r="J89" s="138"/>
      <c r="K89" s="183"/>
      <c r="L89" s="182"/>
      <c r="M89" s="182"/>
      <c r="N89" s="180"/>
      <c r="O89" s="134">
        <v>1</v>
      </c>
      <c r="P89" s="124">
        <v>100000</v>
      </c>
      <c r="Q89" s="120">
        <f t="shared" si="7"/>
        <v>100000</v>
      </c>
      <c r="R89" s="120"/>
      <c r="S89" s="158">
        <f t="shared" si="8"/>
        <v>100000</v>
      </c>
      <c r="T89" s="124" t="s">
        <v>313</v>
      </c>
      <c r="U89" s="125"/>
      <c r="V89" s="122" t="s">
        <v>378</v>
      </c>
      <c r="W89" s="125"/>
      <c r="X89" s="135">
        <v>570206</v>
      </c>
      <c r="Y89" s="135"/>
      <c r="Z89" s="129">
        <v>99999999</v>
      </c>
      <c r="AA89" s="130" t="s">
        <v>377</v>
      </c>
      <c r="AB89" s="149"/>
      <c r="AC89" s="155">
        <v>60000</v>
      </c>
      <c r="AD89" s="153"/>
    </row>
    <row r="90" spans="1:30" s="131" customFormat="1" ht="85.5" customHeight="1">
      <c r="A90" s="180"/>
      <c r="B90" s="180" t="s">
        <v>318</v>
      </c>
      <c r="C90" s="180" t="s">
        <v>218</v>
      </c>
      <c r="D90" s="180"/>
      <c r="E90" s="116"/>
      <c r="F90" s="180"/>
      <c r="G90" s="180" t="s">
        <v>349</v>
      </c>
      <c r="H90" s="180"/>
      <c r="I90" s="180"/>
      <c r="J90" s="138"/>
      <c r="K90" s="183"/>
      <c r="L90" s="182"/>
      <c r="M90" s="182"/>
      <c r="N90" s="180"/>
      <c r="O90" s="134">
        <v>1</v>
      </c>
      <c r="P90" s="124">
        <v>80000</v>
      </c>
      <c r="Q90" s="120">
        <f t="shared" si="7"/>
        <v>80000</v>
      </c>
      <c r="R90" s="120">
        <f aca="true" t="shared" si="9" ref="R90:R97">+Q90*12%</f>
        <v>9600</v>
      </c>
      <c r="S90" s="158">
        <f t="shared" si="8"/>
        <v>89600</v>
      </c>
      <c r="T90" s="124" t="s">
        <v>313</v>
      </c>
      <c r="U90" s="125"/>
      <c r="V90" s="122" t="s">
        <v>378</v>
      </c>
      <c r="W90" s="125"/>
      <c r="X90" s="135">
        <v>530402</v>
      </c>
      <c r="Y90" s="135"/>
      <c r="Z90" s="129">
        <v>99999999</v>
      </c>
      <c r="AA90" s="130" t="s">
        <v>377</v>
      </c>
      <c r="AB90" s="149"/>
      <c r="AC90" s="155">
        <v>89600</v>
      </c>
      <c r="AD90" s="153"/>
    </row>
    <row r="91" spans="1:30" s="131" customFormat="1" ht="56.25" customHeight="1">
      <c r="A91" s="180"/>
      <c r="B91" s="180" t="s">
        <v>318</v>
      </c>
      <c r="C91" s="180" t="s">
        <v>218</v>
      </c>
      <c r="D91" s="180"/>
      <c r="E91" s="116"/>
      <c r="F91" s="180"/>
      <c r="G91" s="180" t="s">
        <v>369</v>
      </c>
      <c r="H91" s="180"/>
      <c r="I91" s="180"/>
      <c r="J91" s="138"/>
      <c r="K91" s="183"/>
      <c r="L91" s="182"/>
      <c r="M91" s="182"/>
      <c r="N91" s="180"/>
      <c r="O91" s="134">
        <v>315</v>
      </c>
      <c r="P91" s="124">
        <v>2000</v>
      </c>
      <c r="Q91" s="120">
        <f aca="true" t="shared" si="10" ref="Q91:Q99">+O91*P91</f>
        <v>630000</v>
      </c>
      <c r="R91" s="120">
        <f t="shared" si="9"/>
        <v>75600</v>
      </c>
      <c r="S91" s="158">
        <f>+Q91+R91</f>
        <v>705600</v>
      </c>
      <c r="T91" s="124" t="s">
        <v>313</v>
      </c>
      <c r="U91" s="125"/>
      <c r="V91" s="122" t="s">
        <v>378</v>
      </c>
      <c r="W91" s="125"/>
      <c r="X91" s="135">
        <v>530302</v>
      </c>
      <c r="Y91" s="135"/>
      <c r="Z91" s="129">
        <v>99999999</v>
      </c>
      <c r="AA91" s="130" t="s">
        <v>377</v>
      </c>
      <c r="AB91" s="149"/>
      <c r="AC91" s="155">
        <v>300000</v>
      </c>
      <c r="AD91" s="153"/>
    </row>
    <row r="92" spans="1:30" s="131" customFormat="1" ht="56.25" customHeight="1">
      <c r="A92" s="180"/>
      <c r="B92" s="180" t="s">
        <v>318</v>
      </c>
      <c r="C92" s="180" t="s">
        <v>218</v>
      </c>
      <c r="D92" s="180"/>
      <c r="E92" s="116"/>
      <c r="F92" s="180"/>
      <c r="G92" s="180" t="s">
        <v>371</v>
      </c>
      <c r="H92" s="180"/>
      <c r="I92" s="180"/>
      <c r="J92" s="138"/>
      <c r="K92" s="183"/>
      <c r="L92" s="182"/>
      <c r="M92" s="182"/>
      <c r="N92" s="180"/>
      <c r="O92" s="134">
        <v>514</v>
      </c>
      <c r="P92" s="124">
        <v>18.77</v>
      </c>
      <c r="Q92" s="120">
        <f t="shared" si="10"/>
        <v>9647.78</v>
      </c>
      <c r="R92" s="120">
        <f t="shared" si="9"/>
        <v>1157.7336</v>
      </c>
      <c r="S92" s="158">
        <f>+Q92+R92</f>
        <v>10805.5136</v>
      </c>
      <c r="T92" s="124" t="s">
        <v>313</v>
      </c>
      <c r="U92" s="125"/>
      <c r="V92" s="122" t="s">
        <v>378</v>
      </c>
      <c r="W92" s="125"/>
      <c r="X92" s="135">
        <v>530802</v>
      </c>
      <c r="Y92" s="135"/>
      <c r="Z92" s="129">
        <v>99999999</v>
      </c>
      <c r="AA92" s="130" t="s">
        <v>377</v>
      </c>
      <c r="AB92" s="149"/>
      <c r="AC92" s="155">
        <v>10805.5136</v>
      </c>
      <c r="AD92" s="153"/>
    </row>
    <row r="93" spans="1:30" s="131" customFormat="1" ht="56.25" customHeight="1">
      <c r="A93" s="180"/>
      <c r="B93" s="180" t="s">
        <v>318</v>
      </c>
      <c r="C93" s="180" t="s">
        <v>218</v>
      </c>
      <c r="D93" s="180"/>
      <c r="E93" s="116"/>
      <c r="F93" s="180"/>
      <c r="G93" s="180" t="s">
        <v>372</v>
      </c>
      <c r="H93" s="180"/>
      <c r="I93" s="180"/>
      <c r="J93" s="138"/>
      <c r="K93" s="183"/>
      <c r="L93" s="182"/>
      <c r="M93" s="182"/>
      <c r="N93" s="180"/>
      <c r="O93" s="134">
        <v>160</v>
      </c>
      <c r="P93" s="124">
        <v>59</v>
      </c>
      <c r="Q93" s="120">
        <f t="shared" si="10"/>
        <v>9440</v>
      </c>
      <c r="R93" s="120">
        <f t="shared" si="9"/>
        <v>1132.8</v>
      </c>
      <c r="S93" s="158">
        <f>+Q93+R93</f>
        <v>10572.8</v>
      </c>
      <c r="T93" s="124" t="s">
        <v>313</v>
      </c>
      <c r="U93" s="125"/>
      <c r="V93" s="122" t="s">
        <v>378</v>
      </c>
      <c r="W93" s="125"/>
      <c r="X93" s="135">
        <v>530802</v>
      </c>
      <c r="Y93" s="135"/>
      <c r="Z93" s="129">
        <v>99999999</v>
      </c>
      <c r="AA93" s="130" t="s">
        <v>377</v>
      </c>
      <c r="AB93" s="149"/>
      <c r="AC93" s="155">
        <v>10572.8</v>
      </c>
      <c r="AD93" s="153"/>
    </row>
    <row r="94" spans="1:30" s="131" customFormat="1" ht="56.25" customHeight="1">
      <c r="A94" s="180"/>
      <c r="B94" s="180" t="s">
        <v>318</v>
      </c>
      <c r="C94" s="180" t="s">
        <v>218</v>
      </c>
      <c r="D94" s="180"/>
      <c r="E94" s="116"/>
      <c r="F94" s="180"/>
      <c r="G94" s="180" t="s">
        <v>373</v>
      </c>
      <c r="H94" s="180"/>
      <c r="I94" s="180"/>
      <c r="J94" s="138"/>
      <c r="K94" s="183"/>
      <c r="L94" s="182"/>
      <c r="M94" s="182"/>
      <c r="N94" s="180"/>
      <c r="O94" s="134">
        <v>10</v>
      </c>
      <c r="P94" s="124">
        <v>4700</v>
      </c>
      <c r="Q94" s="120">
        <f t="shared" si="10"/>
        <v>47000</v>
      </c>
      <c r="R94" s="120">
        <f t="shared" si="9"/>
        <v>5640</v>
      </c>
      <c r="S94" s="158">
        <f>+Q94+R94</f>
        <v>52640</v>
      </c>
      <c r="T94" s="124" t="s">
        <v>313</v>
      </c>
      <c r="U94" s="125"/>
      <c r="V94" s="122" t="s">
        <v>378</v>
      </c>
      <c r="W94" s="125"/>
      <c r="X94" s="135">
        <v>530811</v>
      </c>
      <c r="Y94" s="135"/>
      <c r="Z94" s="129">
        <v>99999999</v>
      </c>
      <c r="AA94" s="130" t="s">
        <v>377</v>
      </c>
      <c r="AB94" s="149"/>
      <c r="AC94" s="158">
        <v>52640</v>
      </c>
      <c r="AD94" s="153"/>
    </row>
    <row r="95" spans="1:30" s="131" customFormat="1" ht="46.5" customHeight="1">
      <c r="A95" s="180"/>
      <c r="B95" s="180" t="s">
        <v>318</v>
      </c>
      <c r="C95" s="180" t="s">
        <v>230</v>
      </c>
      <c r="D95" s="180"/>
      <c r="E95" s="116"/>
      <c r="F95" s="180"/>
      <c r="G95" s="180" t="s">
        <v>350</v>
      </c>
      <c r="H95" s="180"/>
      <c r="I95" s="180"/>
      <c r="J95" s="138"/>
      <c r="K95" s="183"/>
      <c r="L95" s="182"/>
      <c r="M95" s="182"/>
      <c r="N95" s="180"/>
      <c r="O95" s="134">
        <v>1342</v>
      </c>
      <c r="P95" s="124">
        <v>17.14</v>
      </c>
      <c r="Q95" s="120">
        <f t="shared" si="10"/>
        <v>23001.88</v>
      </c>
      <c r="R95" s="120">
        <f t="shared" si="9"/>
        <v>2760.2256</v>
      </c>
      <c r="S95" s="158">
        <f aca="true" t="shared" si="11" ref="S95:S114">+Q95+R95</f>
        <v>25762.105600000003</v>
      </c>
      <c r="T95" s="124" t="s">
        <v>313</v>
      </c>
      <c r="U95" s="125"/>
      <c r="V95" s="122" t="s">
        <v>378</v>
      </c>
      <c r="W95" s="125"/>
      <c r="X95" s="135"/>
      <c r="Y95" s="135"/>
      <c r="Z95" s="129">
        <v>99999999</v>
      </c>
      <c r="AA95" s="130" t="s">
        <v>377</v>
      </c>
      <c r="AB95" s="149"/>
      <c r="AC95" s="155">
        <v>10000</v>
      </c>
      <c r="AD95" s="153"/>
    </row>
    <row r="96" spans="1:30" s="131" customFormat="1" ht="46.5" customHeight="1">
      <c r="A96" s="180"/>
      <c r="B96" s="180" t="s">
        <v>318</v>
      </c>
      <c r="C96" s="180" t="s">
        <v>230</v>
      </c>
      <c r="D96" s="180"/>
      <c r="E96" s="116"/>
      <c r="F96" s="180"/>
      <c r="G96" s="180" t="s">
        <v>351</v>
      </c>
      <c r="H96" s="180"/>
      <c r="I96" s="180"/>
      <c r="J96" s="138"/>
      <c r="K96" s="183"/>
      <c r="L96" s="182"/>
      <c r="M96" s="182"/>
      <c r="N96" s="180"/>
      <c r="O96" s="134">
        <v>1</v>
      </c>
      <c r="P96" s="124">
        <v>10000</v>
      </c>
      <c r="Q96" s="120">
        <f t="shared" si="10"/>
        <v>10000</v>
      </c>
      <c r="R96" s="120">
        <f t="shared" si="9"/>
        <v>1200</v>
      </c>
      <c r="S96" s="158">
        <f t="shared" si="11"/>
        <v>11200</v>
      </c>
      <c r="T96" s="124" t="s">
        <v>313</v>
      </c>
      <c r="U96" s="125"/>
      <c r="V96" s="122" t="s">
        <v>378</v>
      </c>
      <c r="W96" s="125"/>
      <c r="X96" s="135"/>
      <c r="Y96" s="135"/>
      <c r="Z96" s="129">
        <v>99999999</v>
      </c>
      <c r="AA96" s="130" t="s">
        <v>377</v>
      </c>
      <c r="AB96" s="149"/>
      <c r="AC96" s="155">
        <v>11200</v>
      </c>
      <c r="AD96" s="153"/>
    </row>
    <row r="97" spans="1:30" s="131" customFormat="1" ht="60.75" customHeight="1">
      <c r="A97" s="180"/>
      <c r="B97" s="180" t="s">
        <v>318</v>
      </c>
      <c r="C97" s="180" t="s">
        <v>230</v>
      </c>
      <c r="D97" s="180"/>
      <c r="E97" s="116"/>
      <c r="F97" s="180"/>
      <c r="G97" s="180" t="s">
        <v>352</v>
      </c>
      <c r="H97" s="180"/>
      <c r="I97" s="180"/>
      <c r="J97" s="138"/>
      <c r="K97" s="183"/>
      <c r="L97" s="182"/>
      <c r="M97" s="182"/>
      <c r="N97" s="180"/>
      <c r="O97" s="134">
        <v>1</v>
      </c>
      <c r="P97" s="124">
        <v>2307</v>
      </c>
      <c r="Q97" s="120">
        <f t="shared" si="10"/>
        <v>2307</v>
      </c>
      <c r="R97" s="120">
        <f t="shared" si="9"/>
        <v>276.84</v>
      </c>
      <c r="S97" s="158">
        <f t="shared" si="11"/>
        <v>2583.84</v>
      </c>
      <c r="T97" s="124" t="s">
        <v>313</v>
      </c>
      <c r="U97" s="125"/>
      <c r="V97" s="122" t="s">
        <v>378</v>
      </c>
      <c r="W97" s="125"/>
      <c r="X97" s="135"/>
      <c r="Y97" s="135"/>
      <c r="Z97" s="129">
        <v>99999999</v>
      </c>
      <c r="AA97" s="130" t="s">
        <v>377</v>
      </c>
      <c r="AB97" s="149"/>
      <c r="AC97" s="155">
        <v>2583.84</v>
      </c>
      <c r="AD97" s="153"/>
    </row>
    <row r="98" spans="1:30" s="131" customFormat="1" ht="116.25" customHeight="1">
      <c r="A98" s="180"/>
      <c r="B98" s="180" t="s">
        <v>318</v>
      </c>
      <c r="C98" s="180" t="s">
        <v>230</v>
      </c>
      <c r="D98" s="180"/>
      <c r="E98" s="116"/>
      <c r="F98" s="180"/>
      <c r="G98" s="180" t="s">
        <v>353</v>
      </c>
      <c r="H98" s="180"/>
      <c r="I98" s="180"/>
      <c r="J98" s="138"/>
      <c r="K98" s="183"/>
      <c r="L98" s="182"/>
      <c r="M98" s="182"/>
      <c r="N98" s="180"/>
      <c r="O98" s="134">
        <v>1</v>
      </c>
      <c r="P98" s="124">
        <v>51000</v>
      </c>
      <c r="Q98" s="120">
        <f t="shared" si="10"/>
        <v>51000</v>
      </c>
      <c r="R98" s="120"/>
      <c r="S98" s="158">
        <f t="shared" si="11"/>
        <v>51000</v>
      </c>
      <c r="T98" s="124" t="s">
        <v>313</v>
      </c>
      <c r="U98" s="125"/>
      <c r="V98" s="122" t="s">
        <v>378</v>
      </c>
      <c r="W98" s="125"/>
      <c r="X98" s="135"/>
      <c r="Y98" s="135"/>
      <c r="Z98" s="129">
        <v>99999999</v>
      </c>
      <c r="AA98" s="130" t="s">
        <v>377</v>
      </c>
      <c r="AB98" s="149"/>
      <c r="AC98" s="155">
        <v>51000</v>
      </c>
      <c r="AD98" s="153"/>
    </row>
    <row r="99" spans="1:30" s="131" customFormat="1" ht="116.25" customHeight="1">
      <c r="A99" s="180"/>
      <c r="B99" s="180" t="s">
        <v>318</v>
      </c>
      <c r="C99" s="180" t="s">
        <v>230</v>
      </c>
      <c r="D99" s="180"/>
      <c r="E99" s="116"/>
      <c r="F99" s="180"/>
      <c r="G99" s="180" t="s">
        <v>354</v>
      </c>
      <c r="H99" s="180"/>
      <c r="I99" s="180"/>
      <c r="J99" s="138"/>
      <c r="K99" s="183"/>
      <c r="L99" s="182"/>
      <c r="M99" s="182"/>
      <c r="N99" s="180"/>
      <c r="O99" s="134">
        <v>2</v>
      </c>
      <c r="P99" s="124">
        <v>38000</v>
      </c>
      <c r="Q99" s="120">
        <f t="shared" si="10"/>
        <v>76000</v>
      </c>
      <c r="R99" s="120"/>
      <c r="S99" s="158">
        <f t="shared" si="11"/>
        <v>76000</v>
      </c>
      <c r="T99" s="124" t="s">
        <v>313</v>
      </c>
      <c r="U99" s="125"/>
      <c r="V99" s="122" t="s">
        <v>378</v>
      </c>
      <c r="W99" s="125"/>
      <c r="X99" s="135"/>
      <c r="Y99" s="135"/>
      <c r="Z99" s="129">
        <v>99999999</v>
      </c>
      <c r="AA99" s="130" t="s">
        <v>377</v>
      </c>
      <c r="AB99" s="149"/>
      <c r="AC99" s="155">
        <v>76000</v>
      </c>
      <c r="AD99" s="153"/>
    </row>
    <row r="100" spans="1:30" s="131" customFormat="1" ht="76.5" customHeight="1">
      <c r="A100" s="180"/>
      <c r="B100" s="180" t="s">
        <v>318</v>
      </c>
      <c r="C100" s="180" t="s">
        <v>230</v>
      </c>
      <c r="D100" s="180"/>
      <c r="E100" s="116"/>
      <c r="F100" s="180"/>
      <c r="G100" s="180" t="s">
        <v>355</v>
      </c>
      <c r="H100" s="180"/>
      <c r="I100" s="180"/>
      <c r="J100" s="138"/>
      <c r="K100" s="183"/>
      <c r="L100" s="182"/>
      <c r="M100" s="182"/>
      <c r="N100" s="180"/>
      <c r="O100" s="134">
        <v>5</v>
      </c>
      <c r="P100" s="124">
        <v>764.29</v>
      </c>
      <c r="Q100" s="120">
        <f>P100*12</f>
        <v>9171.48</v>
      </c>
      <c r="R100" s="120"/>
      <c r="S100" s="158">
        <f t="shared" si="11"/>
        <v>9171.48</v>
      </c>
      <c r="T100" s="124" t="s">
        <v>313</v>
      </c>
      <c r="U100" s="125"/>
      <c r="V100" s="122" t="s">
        <v>378</v>
      </c>
      <c r="W100" s="125"/>
      <c r="X100" s="135"/>
      <c r="Y100" s="135"/>
      <c r="Z100" s="129">
        <v>99999999</v>
      </c>
      <c r="AA100" s="130" t="s">
        <v>377</v>
      </c>
      <c r="AB100" s="149"/>
      <c r="AC100" s="155">
        <v>9171.48</v>
      </c>
      <c r="AD100" s="153"/>
    </row>
    <row r="101" spans="1:30" s="131" customFormat="1" ht="76.5" customHeight="1">
      <c r="A101" s="180"/>
      <c r="B101" s="180" t="s">
        <v>318</v>
      </c>
      <c r="C101" s="180" t="s">
        <v>230</v>
      </c>
      <c r="D101" s="180"/>
      <c r="E101" s="116"/>
      <c r="F101" s="180"/>
      <c r="G101" s="180" t="s">
        <v>356</v>
      </c>
      <c r="H101" s="180"/>
      <c r="I101" s="180"/>
      <c r="J101" s="138"/>
      <c r="K101" s="183"/>
      <c r="L101" s="182"/>
      <c r="M101" s="182"/>
      <c r="N101" s="180"/>
      <c r="O101" s="134">
        <v>100</v>
      </c>
      <c r="P101" s="124">
        <v>1676</v>
      </c>
      <c r="Q101" s="120">
        <f>+O101*P101</f>
        <v>167600</v>
      </c>
      <c r="R101" s="120"/>
      <c r="S101" s="158">
        <f t="shared" si="11"/>
        <v>167600</v>
      </c>
      <c r="T101" s="124" t="s">
        <v>313</v>
      </c>
      <c r="U101" s="125"/>
      <c r="V101" s="122" t="s">
        <v>378</v>
      </c>
      <c r="W101" s="125"/>
      <c r="X101" s="135"/>
      <c r="Y101" s="135"/>
      <c r="Z101" s="129">
        <v>99999999</v>
      </c>
      <c r="AA101" s="130" t="s">
        <v>377</v>
      </c>
      <c r="AB101" s="149"/>
      <c r="AC101" s="155">
        <v>167600</v>
      </c>
      <c r="AD101" s="153"/>
    </row>
    <row r="102" spans="1:30" s="131" customFormat="1" ht="76.5" customHeight="1">
      <c r="A102" s="180"/>
      <c r="B102" s="180" t="s">
        <v>318</v>
      </c>
      <c r="C102" s="180" t="s">
        <v>230</v>
      </c>
      <c r="D102" s="180"/>
      <c r="E102" s="116"/>
      <c r="F102" s="180"/>
      <c r="G102" s="242" t="s">
        <v>357</v>
      </c>
      <c r="H102" s="180"/>
      <c r="I102" s="180"/>
      <c r="J102" s="138"/>
      <c r="K102" s="183"/>
      <c r="L102" s="182"/>
      <c r="M102" s="182"/>
      <c r="N102" s="180"/>
      <c r="O102" s="134">
        <v>50</v>
      </c>
      <c r="P102" s="124">
        <v>1480.88</v>
      </c>
      <c r="Q102" s="120">
        <f>+O102*P102*12</f>
        <v>888528</v>
      </c>
      <c r="R102" s="120"/>
      <c r="S102" s="158">
        <f t="shared" si="11"/>
        <v>888528</v>
      </c>
      <c r="T102" s="124" t="s">
        <v>313</v>
      </c>
      <c r="U102" s="125"/>
      <c r="V102" s="122" t="s">
        <v>378</v>
      </c>
      <c r="W102" s="125"/>
      <c r="X102" s="135">
        <v>510510</v>
      </c>
      <c r="Y102" s="135"/>
      <c r="Z102" s="129">
        <v>99999999</v>
      </c>
      <c r="AA102" s="130" t="s">
        <v>377</v>
      </c>
      <c r="AB102" s="149"/>
      <c r="AC102" s="155">
        <v>888528</v>
      </c>
      <c r="AD102" s="153"/>
    </row>
    <row r="103" spans="1:30" s="131" customFormat="1" ht="90.75" customHeight="1">
      <c r="A103" s="180"/>
      <c r="B103" s="180" t="s">
        <v>318</v>
      </c>
      <c r="C103" s="180" t="s">
        <v>230</v>
      </c>
      <c r="D103" s="180"/>
      <c r="E103" s="116"/>
      <c r="F103" s="180"/>
      <c r="G103" s="242" t="s">
        <v>358</v>
      </c>
      <c r="H103" s="180"/>
      <c r="I103" s="180"/>
      <c r="J103" s="138"/>
      <c r="K103" s="183"/>
      <c r="L103" s="182"/>
      <c r="M103" s="182"/>
      <c r="N103" s="180"/>
      <c r="O103" s="134">
        <v>927</v>
      </c>
      <c r="P103" s="124">
        <v>1233.13</v>
      </c>
      <c r="Q103" s="120">
        <f>+O103*P103*12</f>
        <v>13717338.120000001</v>
      </c>
      <c r="R103" s="120"/>
      <c r="S103" s="158">
        <f t="shared" si="11"/>
        <v>13717338.120000001</v>
      </c>
      <c r="T103" s="124" t="s">
        <v>313</v>
      </c>
      <c r="U103" s="125"/>
      <c r="V103" s="122" t="s">
        <v>378</v>
      </c>
      <c r="W103" s="125"/>
      <c r="X103" s="135">
        <v>510510</v>
      </c>
      <c r="Y103" s="135"/>
      <c r="Z103" s="129">
        <v>99999999</v>
      </c>
      <c r="AA103" s="130" t="s">
        <v>377</v>
      </c>
      <c r="AB103" s="149"/>
      <c r="AC103" s="155">
        <f>11394568.12-11769.5</f>
        <v>11382798.62</v>
      </c>
      <c r="AD103" s="153"/>
    </row>
    <row r="104" spans="1:30" s="131" customFormat="1" ht="90.75" customHeight="1">
      <c r="A104" s="180"/>
      <c r="B104" s="180" t="s">
        <v>318</v>
      </c>
      <c r="C104" s="180" t="s">
        <v>230</v>
      </c>
      <c r="D104" s="180"/>
      <c r="E104" s="116"/>
      <c r="F104" s="180"/>
      <c r="G104" s="242" t="s">
        <v>359</v>
      </c>
      <c r="H104" s="180"/>
      <c r="I104" s="180"/>
      <c r="J104" s="138"/>
      <c r="K104" s="183"/>
      <c r="L104" s="182"/>
      <c r="M104" s="182"/>
      <c r="N104" s="180"/>
      <c r="O104" s="134">
        <v>179</v>
      </c>
      <c r="P104" s="124">
        <v>797.18</v>
      </c>
      <c r="Q104" s="120">
        <f>+O104*P104*12</f>
        <v>1712342.6400000001</v>
      </c>
      <c r="R104" s="120"/>
      <c r="S104" s="158">
        <f t="shared" si="11"/>
        <v>1712342.6400000001</v>
      </c>
      <c r="T104" s="124" t="s">
        <v>313</v>
      </c>
      <c r="U104" s="125"/>
      <c r="V104" s="122" t="s">
        <v>378</v>
      </c>
      <c r="W104" s="125"/>
      <c r="X104" s="135">
        <v>510106</v>
      </c>
      <c r="Y104" s="135"/>
      <c r="Z104" s="129">
        <v>99999999</v>
      </c>
      <c r="AA104" s="130" t="s">
        <v>377</v>
      </c>
      <c r="AB104" s="149"/>
      <c r="AC104" s="155">
        <v>1712342.6400000001</v>
      </c>
      <c r="AD104" s="153"/>
    </row>
    <row r="105" spans="1:30" s="131" customFormat="1" ht="90.75" customHeight="1">
      <c r="A105" s="180"/>
      <c r="B105" s="180" t="s">
        <v>318</v>
      </c>
      <c r="C105" s="180" t="s">
        <v>230</v>
      </c>
      <c r="D105" s="180"/>
      <c r="E105" s="116"/>
      <c r="F105" s="180"/>
      <c r="G105" s="242" t="s">
        <v>360</v>
      </c>
      <c r="H105" s="180"/>
      <c r="I105" s="180"/>
      <c r="J105" s="138"/>
      <c r="K105" s="183"/>
      <c r="L105" s="182"/>
      <c r="M105" s="182"/>
      <c r="N105" s="180"/>
      <c r="O105" s="134">
        <v>2941</v>
      </c>
      <c r="P105" s="124">
        <v>1166.64</v>
      </c>
      <c r="Q105" s="120">
        <f>+O105*P105*12</f>
        <v>41173058.88</v>
      </c>
      <c r="R105" s="120"/>
      <c r="S105" s="158">
        <f t="shared" si="11"/>
        <v>41173058.88</v>
      </c>
      <c r="T105" s="124" t="s">
        <v>313</v>
      </c>
      <c r="U105" s="125"/>
      <c r="V105" s="122" t="s">
        <v>378</v>
      </c>
      <c r="W105" s="125"/>
      <c r="X105" s="135">
        <v>510105</v>
      </c>
      <c r="Y105" s="135"/>
      <c r="Z105" s="129">
        <v>99999999</v>
      </c>
      <c r="AA105" s="130" t="s">
        <v>377</v>
      </c>
      <c r="AB105" s="149"/>
      <c r="AC105" s="155">
        <v>41173058.88</v>
      </c>
      <c r="AD105" s="153"/>
    </row>
    <row r="106" spans="1:30" s="131" customFormat="1" ht="90.75" customHeight="1">
      <c r="A106" s="180"/>
      <c r="B106" s="180" t="s">
        <v>318</v>
      </c>
      <c r="C106" s="180" t="s">
        <v>230</v>
      </c>
      <c r="D106" s="180"/>
      <c r="E106" s="116"/>
      <c r="F106" s="180"/>
      <c r="G106" s="242" t="s">
        <v>361</v>
      </c>
      <c r="H106" s="180"/>
      <c r="I106" s="180"/>
      <c r="J106" s="138"/>
      <c r="K106" s="183"/>
      <c r="L106" s="182"/>
      <c r="M106" s="182"/>
      <c r="N106" s="180"/>
      <c r="O106" s="134">
        <v>316</v>
      </c>
      <c r="P106" s="124">
        <v>1415.38</v>
      </c>
      <c r="Q106" s="120">
        <f>+O106*P106*12</f>
        <v>5367120.96</v>
      </c>
      <c r="R106" s="120"/>
      <c r="S106" s="158">
        <f t="shared" si="11"/>
        <v>5367120.96</v>
      </c>
      <c r="T106" s="124" t="s">
        <v>313</v>
      </c>
      <c r="U106" s="125"/>
      <c r="V106" s="122" t="s">
        <v>378</v>
      </c>
      <c r="W106" s="125"/>
      <c r="X106" s="135">
        <v>510105</v>
      </c>
      <c r="Y106" s="135"/>
      <c r="Z106" s="129">
        <v>99999999</v>
      </c>
      <c r="AA106" s="130" t="s">
        <v>377</v>
      </c>
      <c r="AB106" s="149"/>
      <c r="AC106" s="155">
        <v>5367120.96</v>
      </c>
      <c r="AD106" s="153"/>
    </row>
    <row r="107" spans="1:30" s="131" customFormat="1" ht="114" customHeight="1">
      <c r="A107" s="180"/>
      <c r="B107" s="180" t="s">
        <v>292</v>
      </c>
      <c r="C107" s="180" t="s">
        <v>234</v>
      </c>
      <c r="D107" s="180"/>
      <c r="E107" s="116"/>
      <c r="F107" s="180"/>
      <c r="G107" s="180" t="s">
        <v>362</v>
      </c>
      <c r="H107" s="180"/>
      <c r="I107" s="180"/>
      <c r="J107" s="138"/>
      <c r="K107" s="183"/>
      <c r="L107" s="182"/>
      <c r="M107" s="182"/>
      <c r="N107" s="180"/>
      <c r="O107" s="134">
        <v>80</v>
      </c>
      <c r="P107" s="124">
        <v>72.5</v>
      </c>
      <c r="Q107" s="120">
        <f aca="true" t="shared" si="12" ref="Q107:Q116">+O107*P107</f>
        <v>5800</v>
      </c>
      <c r="R107" s="120">
        <f>+Q107*12%</f>
        <v>696</v>
      </c>
      <c r="S107" s="158">
        <f t="shared" si="11"/>
        <v>6496</v>
      </c>
      <c r="T107" s="124" t="s">
        <v>313</v>
      </c>
      <c r="U107" s="125"/>
      <c r="V107" s="122" t="s">
        <v>378</v>
      </c>
      <c r="W107" s="125"/>
      <c r="X107" s="135"/>
      <c r="Y107" s="135"/>
      <c r="Z107" s="129">
        <v>99999999</v>
      </c>
      <c r="AA107" s="130" t="s">
        <v>377</v>
      </c>
      <c r="AB107" s="149"/>
      <c r="AC107" s="155">
        <v>6496</v>
      </c>
      <c r="AD107" s="153"/>
    </row>
    <row r="108" spans="1:30" s="131" customFormat="1" ht="114" customHeight="1">
      <c r="A108" s="180"/>
      <c r="B108" s="180" t="s">
        <v>292</v>
      </c>
      <c r="C108" s="180" t="s">
        <v>234</v>
      </c>
      <c r="D108" s="180"/>
      <c r="E108" s="116"/>
      <c r="F108" s="180"/>
      <c r="G108" s="180" t="s">
        <v>474</v>
      </c>
      <c r="H108" s="180"/>
      <c r="I108" s="180"/>
      <c r="J108" s="138"/>
      <c r="K108" s="183"/>
      <c r="L108" s="182"/>
      <c r="M108" s="182"/>
      <c r="N108" s="180"/>
      <c r="O108" s="134">
        <v>1</v>
      </c>
      <c r="P108" s="124">
        <v>913.2032</v>
      </c>
      <c r="Q108" s="120">
        <f t="shared" si="12"/>
        <v>913.2032</v>
      </c>
      <c r="R108" s="120"/>
      <c r="S108" s="158">
        <f t="shared" si="11"/>
        <v>913.2032</v>
      </c>
      <c r="T108" s="124" t="s">
        <v>313</v>
      </c>
      <c r="U108" s="125"/>
      <c r="V108" s="122" t="s">
        <v>378</v>
      </c>
      <c r="W108" s="125"/>
      <c r="X108" s="135"/>
      <c r="Y108" s="135"/>
      <c r="Z108" s="129">
        <v>99999999</v>
      </c>
      <c r="AA108" s="130" t="s">
        <v>377</v>
      </c>
      <c r="AB108" s="149"/>
      <c r="AC108" s="155">
        <v>913.2032</v>
      </c>
      <c r="AD108" s="153"/>
    </row>
    <row r="109" spans="1:30" s="131" customFormat="1" ht="114" customHeight="1">
      <c r="A109" s="180"/>
      <c r="B109" s="180" t="s">
        <v>292</v>
      </c>
      <c r="C109" s="180" t="s">
        <v>234</v>
      </c>
      <c r="D109" s="180"/>
      <c r="E109" s="116"/>
      <c r="F109" s="180"/>
      <c r="G109" s="180" t="s">
        <v>363</v>
      </c>
      <c r="H109" s="180"/>
      <c r="I109" s="180"/>
      <c r="J109" s="138"/>
      <c r="K109" s="183"/>
      <c r="L109" s="182"/>
      <c r="M109" s="182"/>
      <c r="N109" s="180"/>
      <c r="O109" s="134">
        <v>1</v>
      </c>
      <c r="P109" s="124">
        <v>1000</v>
      </c>
      <c r="Q109" s="120">
        <f t="shared" si="12"/>
        <v>1000</v>
      </c>
      <c r="R109" s="120"/>
      <c r="S109" s="158">
        <f t="shared" si="11"/>
        <v>1000</v>
      </c>
      <c r="T109" s="124" t="s">
        <v>313</v>
      </c>
      <c r="U109" s="125"/>
      <c r="V109" s="122" t="s">
        <v>378</v>
      </c>
      <c r="W109" s="125"/>
      <c r="X109" s="135"/>
      <c r="Y109" s="135"/>
      <c r="Z109" s="129">
        <v>99999999</v>
      </c>
      <c r="AA109" s="130" t="s">
        <v>377</v>
      </c>
      <c r="AB109" s="149"/>
      <c r="AC109" s="155">
        <v>1000</v>
      </c>
      <c r="AD109" s="153"/>
    </row>
    <row r="110" spans="1:30" s="131" customFormat="1" ht="114" customHeight="1">
      <c r="A110" s="180"/>
      <c r="B110" s="180" t="s">
        <v>292</v>
      </c>
      <c r="C110" s="180" t="s">
        <v>234</v>
      </c>
      <c r="D110" s="180"/>
      <c r="E110" s="116"/>
      <c r="F110" s="180"/>
      <c r="G110" s="180" t="s">
        <v>364</v>
      </c>
      <c r="H110" s="180"/>
      <c r="I110" s="180"/>
      <c r="J110" s="138"/>
      <c r="K110" s="183"/>
      <c r="L110" s="182"/>
      <c r="M110" s="182"/>
      <c r="N110" s="180"/>
      <c r="O110" s="134">
        <v>1</v>
      </c>
      <c r="P110" s="124">
        <v>5000</v>
      </c>
      <c r="Q110" s="120">
        <f t="shared" si="12"/>
        <v>5000</v>
      </c>
      <c r="R110" s="120"/>
      <c r="S110" s="158">
        <f t="shared" si="11"/>
        <v>5000</v>
      </c>
      <c r="T110" s="241" t="s">
        <v>23</v>
      </c>
      <c r="U110" s="125"/>
      <c r="V110" s="122" t="s">
        <v>378</v>
      </c>
      <c r="W110" s="125"/>
      <c r="X110" s="135"/>
      <c r="Y110" s="135"/>
      <c r="Z110" s="129">
        <v>99999999</v>
      </c>
      <c r="AA110" s="130" t="s">
        <v>377</v>
      </c>
      <c r="AB110" s="149"/>
      <c r="AC110" s="155">
        <v>5000</v>
      </c>
      <c r="AD110" s="153"/>
    </row>
    <row r="111" spans="1:30" s="131" customFormat="1" ht="114" customHeight="1">
      <c r="A111" s="180"/>
      <c r="B111" s="180" t="s">
        <v>292</v>
      </c>
      <c r="C111" s="180" t="s">
        <v>235</v>
      </c>
      <c r="D111" s="180"/>
      <c r="E111" s="116"/>
      <c r="F111" s="180"/>
      <c r="G111" s="180" t="s">
        <v>365</v>
      </c>
      <c r="H111" s="180"/>
      <c r="I111" s="180"/>
      <c r="J111" s="138"/>
      <c r="K111" s="183"/>
      <c r="L111" s="182"/>
      <c r="M111" s="182"/>
      <c r="N111" s="180"/>
      <c r="O111" s="134">
        <v>1</v>
      </c>
      <c r="P111" s="124">
        <v>7000</v>
      </c>
      <c r="Q111" s="120">
        <f t="shared" si="12"/>
        <v>7000</v>
      </c>
      <c r="R111" s="120">
        <f aca="true" t="shared" si="13" ref="R111:R116">+Q111*12%</f>
        <v>840</v>
      </c>
      <c r="S111" s="158">
        <f t="shared" si="11"/>
        <v>7840</v>
      </c>
      <c r="T111" s="124" t="s">
        <v>313</v>
      </c>
      <c r="U111" s="125"/>
      <c r="V111" s="122" t="s">
        <v>378</v>
      </c>
      <c r="W111" s="125"/>
      <c r="X111" s="135"/>
      <c r="Y111" s="135"/>
      <c r="Z111" s="129">
        <v>99999999</v>
      </c>
      <c r="AA111" s="130" t="s">
        <v>377</v>
      </c>
      <c r="AB111" s="149"/>
      <c r="AC111" s="155">
        <v>7840</v>
      </c>
      <c r="AD111" s="153"/>
    </row>
    <row r="112" spans="1:30" s="131" customFormat="1" ht="114" customHeight="1">
      <c r="A112" s="180"/>
      <c r="B112" s="180" t="s">
        <v>292</v>
      </c>
      <c r="C112" s="180" t="s">
        <v>235</v>
      </c>
      <c r="D112" s="180"/>
      <c r="E112" s="116"/>
      <c r="F112" s="180"/>
      <c r="G112" s="180" t="s">
        <v>366</v>
      </c>
      <c r="H112" s="180"/>
      <c r="I112" s="180"/>
      <c r="J112" s="138"/>
      <c r="K112" s="183"/>
      <c r="L112" s="182"/>
      <c r="M112" s="182"/>
      <c r="N112" s="180"/>
      <c r="O112" s="134">
        <v>1</v>
      </c>
      <c r="P112" s="124">
        <v>2678.57</v>
      </c>
      <c r="Q112" s="120">
        <f t="shared" si="12"/>
        <v>2678.57</v>
      </c>
      <c r="R112" s="120">
        <f t="shared" si="13"/>
        <v>321.4284</v>
      </c>
      <c r="S112" s="158">
        <f t="shared" si="11"/>
        <v>2999.9984000000004</v>
      </c>
      <c r="T112" s="124" t="s">
        <v>313</v>
      </c>
      <c r="U112" s="125"/>
      <c r="V112" s="122" t="s">
        <v>378</v>
      </c>
      <c r="W112" s="125"/>
      <c r="X112" s="135"/>
      <c r="Y112" s="135"/>
      <c r="Z112" s="129">
        <v>99999999</v>
      </c>
      <c r="AA112" s="130" t="s">
        <v>377</v>
      </c>
      <c r="AB112" s="149"/>
      <c r="AC112" s="155">
        <v>2999.9984000000004</v>
      </c>
      <c r="AD112" s="153"/>
    </row>
    <row r="113" spans="1:30" s="131" customFormat="1" ht="114" customHeight="1">
      <c r="A113" s="180"/>
      <c r="B113" s="180" t="s">
        <v>292</v>
      </c>
      <c r="C113" s="180" t="s">
        <v>235</v>
      </c>
      <c r="D113" s="180"/>
      <c r="E113" s="116"/>
      <c r="F113" s="180"/>
      <c r="G113" s="180" t="s">
        <v>367</v>
      </c>
      <c r="H113" s="180"/>
      <c r="I113" s="180"/>
      <c r="J113" s="138"/>
      <c r="K113" s="183"/>
      <c r="L113" s="182"/>
      <c r="M113" s="182"/>
      <c r="N113" s="180"/>
      <c r="O113" s="134">
        <v>1</v>
      </c>
      <c r="P113" s="124">
        <v>7000</v>
      </c>
      <c r="Q113" s="120">
        <f t="shared" si="12"/>
        <v>7000</v>
      </c>
      <c r="R113" s="120">
        <f t="shared" si="13"/>
        <v>840</v>
      </c>
      <c r="S113" s="158">
        <f t="shared" si="11"/>
        <v>7840</v>
      </c>
      <c r="T113" s="124" t="s">
        <v>313</v>
      </c>
      <c r="U113" s="125"/>
      <c r="V113" s="122" t="s">
        <v>378</v>
      </c>
      <c r="W113" s="125"/>
      <c r="X113" s="135"/>
      <c r="Y113" s="135"/>
      <c r="Z113" s="129">
        <v>99999999</v>
      </c>
      <c r="AA113" s="130" t="s">
        <v>377</v>
      </c>
      <c r="AB113" s="149"/>
      <c r="AC113" s="155">
        <v>7840</v>
      </c>
      <c r="AD113" s="153"/>
    </row>
    <row r="114" spans="1:30" s="131" customFormat="1" ht="114" customHeight="1">
      <c r="A114" s="180"/>
      <c r="B114" s="180" t="s">
        <v>292</v>
      </c>
      <c r="C114" s="180" t="s">
        <v>235</v>
      </c>
      <c r="D114" s="180"/>
      <c r="E114" s="116"/>
      <c r="F114" s="180"/>
      <c r="G114" s="180" t="s">
        <v>368</v>
      </c>
      <c r="H114" s="180"/>
      <c r="I114" s="180"/>
      <c r="J114" s="138"/>
      <c r="K114" s="183"/>
      <c r="L114" s="182"/>
      <c r="M114" s="182"/>
      <c r="N114" s="180"/>
      <c r="O114" s="134">
        <v>1</v>
      </c>
      <c r="P114" s="124">
        <v>8928.57</v>
      </c>
      <c r="Q114" s="120">
        <f t="shared" si="12"/>
        <v>8928.57</v>
      </c>
      <c r="R114" s="120">
        <f t="shared" si="13"/>
        <v>1071.4284</v>
      </c>
      <c r="S114" s="158">
        <f t="shared" si="11"/>
        <v>9999.9984</v>
      </c>
      <c r="T114" s="124" t="s">
        <v>313</v>
      </c>
      <c r="U114" s="125"/>
      <c r="V114" s="122" t="s">
        <v>378</v>
      </c>
      <c r="W114" s="125"/>
      <c r="X114" s="135"/>
      <c r="Y114" s="135"/>
      <c r="Z114" s="129">
        <v>99999999</v>
      </c>
      <c r="AA114" s="130" t="s">
        <v>377</v>
      </c>
      <c r="AB114" s="149"/>
      <c r="AC114" s="155">
        <f>9999.9984-932</f>
        <v>9067.9984</v>
      </c>
      <c r="AD114" s="153"/>
    </row>
    <row r="115" spans="2:30" ht="29.25" customHeight="1">
      <c r="B115" s="221" t="s">
        <v>195</v>
      </c>
      <c r="C115" s="222"/>
      <c r="D115" s="115"/>
      <c r="E115" s="115"/>
      <c r="F115" s="115"/>
      <c r="G115" s="115"/>
      <c r="H115" s="172"/>
      <c r="I115" s="115"/>
      <c r="J115" s="115"/>
      <c r="K115" s="115"/>
      <c r="L115" s="115"/>
      <c r="M115" s="115"/>
      <c r="N115" s="115"/>
      <c r="O115" s="136"/>
      <c r="P115" s="137"/>
      <c r="Q115" s="120">
        <f t="shared" si="12"/>
        <v>0</v>
      </c>
      <c r="R115" s="120">
        <f t="shared" si="13"/>
        <v>0</v>
      </c>
      <c r="S115" s="156">
        <f>SUBTOTAL(9,S8:S114)</f>
        <v>118634662.58514285</v>
      </c>
      <c r="T115" s="156"/>
      <c r="U115" s="156">
        <f aca="true" t="shared" si="14" ref="U115:AD115">SUBTOTAL(9,U8:U114)</f>
        <v>0</v>
      </c>
      <c r="V115" s="156">
        <f t="shared" si="14"/>
        <v>0</v>
      </c>
      <c r="W115" s="156">
        <f t="shared" si="14"/>
        <v>0</v>
      </c>
      <c r="X115" s="156">
        <f t="shared" si="14"/>
        <v>48882755</v>
      </c>
      <c r="Y115" s="156">
        <f t="shared" si="14"/>
        <v>477</v>
      </c>
      <c r="Z115" s="156">
        <f t="shared" si="14"/>
        <v>9689999895</v>
      </c>
      <c r="AA115" s="156">
        <f t="shared" si="14"/>
        <v>0</v>
      </c>
      <c r="AB115" s="156">
        <f t="shared" si="14"/>
        <v>22326</v>
      </c>
      <c r="AC115" s="156">
        <f t="shared" si="14"/>
        <v>108002438.52297142</v>
      </c>
      <c r="AD115" s="156">
        <f t="shared" si="14"/>
        <v>0</v>
      </c>
    </row>
    <row r="116" spans="17:30" ht="27.75" customHeight="1">
      <c r="Q116" s="120">
        <f t="shared" si="12"/>
        <v>0</v>
      </c>
      <c r="R116" s="120">
        <f t="shared" si="13"/>
        <v>0</v>
      </c>
      <c r="AD116" s="154">
        <f>+AC116-S116</f>
        <v>0</v>
      </c>
    </row>
    <row r="117" spans="29:32" ht="15.75">
      <c r="AC117" s="151"/>
      <c r="AD117" s="154"/>
      <c r="AF117" s="169"/>
    </row>
    <row r="118" spans="19:32" ht="15.75">
      <c r="S118" s="145"/>
      <c r="X118" s="146"/>
      <c r="AC118" s="147"/>
      <c r="AF118" s="169"/>
    </row>
    <row r="119" ht="15.75">
      <c r="AC119" s="169"/>
    </row>
    <row r="120" ht="15.75">
      <c r="AC120" s="169"/>
    </row>
    <row r="121" ht="15.75">
      <c r="AC121" s="148"/>
    </row>
  </sheetData>
  <sheetProtection/>
  <autoFilter ref="A7:AD116"/>
  <mergeCells count="3">
    <mergeCell ref="B3:AB3"/>
    <mergeCell ref="B4:AB4"/>
    <mergeCell ref="B6:G6"/>
  </mergeCells>
  <printOptions/>
  <pageMargins left="0" right="0" top="0" bottom="0" header="0" footer="0"/>
  <pageSetup horizontalDpi="600" verticalDpi="600" orientation="landscape" scale="40" r:id="rId2"/>
  <drawing r:id="rId1"/>
</worksheet>
</file>

<file path=xl/worksheets/sheet3.xml><?xml version="1.0" encoding="utf-8"?>
<worksheet xmlns="http://schemas.openxmlformats.org/spreadsheetml/2006/main" xmlns:r="http://schemas.openxmlformats.org/officeDocument/2006/relationships">
  <dimension ref="A1:AD152"/>
  <sheetViews>
    <sheetView zoomScale="130" zoomScaleNormal="130" zoomScalePageLayoutView="0" workbookViewId="0" topLeftCell="B43">
      <selection activeCell="C8" sqref="C8"/>
    </sheetView>
  </sheetViews>
  <sheetFormatPr defaultColWidth="11.421875" defaultRowHeight="15"/>
  <cols>
    <col min="1" max="1" width="33.8515625" style="41" hidden="1" customWidth="1"/>
    <col min="2" max="2" width="33.421875" style="41" customWidth="1"/>
    <col min="3" max="3" width="40.28125" style="41" customWidth="1"/>
    <col min="4" max="4" width="40.28125" style="87" hidden="1" customWidth="1"/>
    <col min="5" max="5" width="28.8515625" style="87" hidden="1" customWidth="1"/>
    <col min="6" max="6" width="57.7109375" style="41" hidden="1" customWidth="1"/>
    <col min="7" max="7" width="58.28125" style="41" customWidth="1"/>
    <col min="8" max="8" width="47.8515625" style="94" hidden="1" customWidth="1"/>
    <col min="9" max="9" width="32.57421875" style="94" hidden="1" customWidth="1"/>
    <col min="10" max="10" width="35.00390625" style="94" hidden="1" customWidth="1"/>
    <col min="11" max="14" width="32.57421875" style="94" hidden="1" customWidth="1"/>
    <col min="15" max="15" width="18.57421875" style="67" customWidth="1"/>
    <col min="16" max="16" width="21.8515625" style="71" customWidth="1"/>
    <col min="17" max="18" width="21.8515625" style="57" customWidth="1"/>
    <col min="19" max="19" width="24.7109375" style="60" customWidth="1"/>
    <col min="20" max="20" width="18.28125" style="39" customWidth="1"/>
    <col min="21" max="23" width="16.421875" style="39" hidden="1" customWidth="1"/>
    <col min="24" max="24" width="17.57421875" style="39" hidden="1" customWidth="1"/>
    <col min="25" max="25" width="17.57421875" style="92" hidden="1" customWidth="1"/>
    <col min="26" max="26" width="22.140625" style="41" hidden="1" customWidth="1"/>
    <col min="27" max="27" width="23.421875" style="41" hidden="1" customWidth="1"/>
    <col min="28" max="28" width="22.7109375" style="41" hidden="1" customWidth="1"/>
    <col min="29" max="29" width="11.421875" style="41" customWidth="1"/>
    <col min="30" max="30" width="38.00390625" style="41" customWidth="1"/>
    <col min="31" max="16384" width="11.421875" style="41" customWidth="1"/>
  </cols>
  <sheetData>
    <row r="1" spans="1:28" ht="15.75">
      <c r="A1" s="107"/>
      <c r="B1" s="43"/>
      <c r="C1" s="43"/>
      <c r="D1" s="43"/>
      <c r="E1" s="43"/>
      <c r="F1" s="43"/>
      <c r="G1" s="43"/>
      <c r="H1" s="43"/>
      <c r="I1" s="43"/>
      <c r="J1" s="43"/>
      <c r="K1" s="43"/>
      <c r="L1" s="43"/>
      <c r="M1" s="43"/>
      <c r="N1" s="43"/>
      <c r="O1" s="64"/>
      <c r="P1" s="69"/>
      <c r="Q1" s="53"/>
      <c r="R1" s="53"/>
      <c r="S1" s="58"/>
      <c r="T1" s="51"/>
      <c r="U1" s="51"/>
      <c r="V1" s="51"/>
      <c r="W1" s="51"/>
      <c r="X1" s="51"/>
      <c r="Y1" s="51"/>
      <c r="Z1" s="45"/>
      <c r="AA1" s="45"/>
      <c r="AB1" s="44"/>
    </row>
    <row r="2" spans="1:28" ht="15.75">
      <c r="A2" s="107"/>
      <c r="B2" s="43"/>
      <c r="C2" s="43"/>
      <c r="D2" s="43"/>
      <c r="E2" s="43"/>
      <c r="F2" s="43"/>
      <c r="G2" s="43"/>
      <c r="H2" s="43"/>
      <c r="I2" s="43"/>
      <c r="J2" s="43"/>
      <c r="K2" s="43"/>
      <c r="L2" s="43"/>
      <c r="M2" s="43"/>
      <c r="N2" s="43"/>
      <c r="O2" s="64"/>
      <c r="P2" s="69"/>
      <c r="Q2" s="53"/>
      <c r="R2" s="53"/>
      <c r="S2" s="58"/>
      <c r="T2" s="61"/>
      <c r="U2" s="61"/>
      <c r="V2" s="61"/>
      <c r="W2" s="61"/>
      <c r="X2" s="61"/>
      <c r="Y2" s="61"/>
      <c r="Z2" s="46"/>
      <c r="AA2" s="46"/>
      <c r="AB2" s="44"/>
    </row>
    <row r="3" spans="1:28" ht="23.25" customHeight="1">
      <c r="A3" s="107"/>
      <c r="B3" s="244" t="s">
        <v>190</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row>
    <row r="4" spans="1:28" ht="23.25">
      <c r="A4" s="107"/>
      <c r="B4" s="246" t="s">
        <v>485</v>
      </c>
      <c r="C4" s="246"/>
      <c r="D4" s="246"/>
      <c r="E4" s="246"/>
      <c r="F4" s="246"/>
      <c r="G4" s="246"/>
      <c r="H4" s="246"/>
      <c r="I4" s="246"/>
      <c r="J4" s="246"/>
      <c r="K4" s="246"/>
      <c r="L4" s="246"/>
      <c r="M4" s="246"/>
      <c r="N4" s="246"/>
      <c r="O4" s="248"/>
      <c r="P4" s="246"/>
      <c r="Q4" s="246"/>
      <c r="R4" s="246"/>
      <c r="S4" s="246"/>
      <c r="T4" s="246"/>
      <c r="U4" s="246"/>
      <c r="V4" s="246"/>
      <c r="W4" s="246"/>
      <c r="X4" s="246"/>
      <c r="Y4" s="246"/>
      <c r="Z4" s="246"/>
      <c r="AA4" s="246"/>
      <c r="AB4" s="246"/>
    </row>
    <row r="5" spans="1:28" ht="24" thickBot="1">
      <c r="A5" s="107"/>
      <c r="B5" s="47"/>
      <c r="C5" s="47"/>
      <c r="D5" s="47"/>
      <c r="E5" s="47"/>
      <c r="F5" s="47"/>
      <c r="G5" s="47"/>
      <c r="H5" s="173"/>
      <c r="I5" s="47"/>
      <c r="J5" s="47"/>
      <c r="K5" s="47"/>
      <c r="L5" s="47"/>
      <c r="M5" s="47"/>
      <c r="N5" s="47"/>
      <c r="O5" s="65"/>
      <c r="P5" s="70"/>
      <c r="Q5" s="54"/>
      <c r="R5" s="54"/>
      <c r="S5" s="59"/>
      <c r="T5" s="52"/>
      <c r="U5" s="52"/>
      <c r="V5" s="52"/>
      <c r="W5" s="52"/>
      <c r="X5" s="52"/>
      <c r="Y5" s="232"/>
      <c r="Z5" s="47"/>
      <c r="AA5" s="47"/>
      <c r="AB5" s="47"/>
    </row>
    <row r="6" spans="2:28" ht="41.25" customHeight="1" thickBot="1">
      <c r="B6" s="250" t="s">
        <v>487</v>
      </c>
      <c r="C6" s="250"/>
      <c r="D6" s="250"/>
      <c r="E6" s="250"/>
      <c r="F6" s="250"/>
      <c r="G6" s="250"/>
      <c r="H6" s="114"/>
      <c r="I6" s="114"/>
      <c r="J6" s="114"/>
      <c r="K6" s="114"/>
      <c r="L6" s="114"/>
      <c r="M6" s="114"/>
      <c r="N6" s="114"/>
      <c r="O6" s="64"/>
      <c r="P6" s="69"/>
      <c r="Q6" s="53"/>
      <c r="R6" s="53"/>
      <c r="S6" s="58"/>
      <c r="AB6" s="40"/>
    </row>
    <row r="7" spans="1:28" s="39" customFormat="1" ht="45" customHeight="1" thickBot="1">
      <c r="A7" s="83" t="s">
        <v>197</v>
      </c>
      <c r="B7" s="2" t="s">
        <v>189</v>
      </c>
      <c r="C7" s="38" t="s">
        <v>4</v>
      </c>
      <c r="D7" s="38" t="s">
        <v>210</v>
      </c>
      <c r="E7" s="38" t="s">
        <v>198</v>
      </c>
      <c r="F7" s="38" t="s">
        <v>9</v>
      </c>
      <c r="G7" s="3" t="s">
        <v>191</v>
      </c>
      <c r="H7" s="3" t="s">
        <v>217</v>
      </c>
      <c r="I7" s="3" t="s">
        <v>204</v>
      </c>
      <c r="J7" s="3" t="s">
        <v>206</v>
      </c>
      <c r="K7" s="3" t="s">
        <v>205</v>
      </c>
      <c r="L7" s="3" t="s">
        <v>207</v>
      </c>
      <c r="M7" s="3" t="s">
        <v>211</v>
      </c>
      <c r="N7" s="3" t="s">
        <v>208</v>
      </c>
      <c r="O7" s="227" t="s">
        <v>2</v>
      </c>
      <c r="P7" s="228" t="s">
        <v>3</v>
      </c>
      <c r="Q7" s="55" t="s">
        <v>188</v>
      </c>
      <c r="R7" s="55" t="s">
        <v>187</v>
      </c>
      <c r="S7" s="72" t="s">
        <v>193</v>
      </c>
      <c r="T7" s="101" t="s">
        <v>5</v>
      </c>
      <c r="U7" s="104" t="s">
        <v>11</v>
      </c>
      <c r="V7" s="104" t="s">
        <v>194</v>
      </c>
      <c r="W7" s="104" t="s">
        <v>9</v>
      </c>
      <c r="X7" s="104" t="s">
        <v>192</v>
      </c>
      <c r="Y7" s="104" t="s">
        <v>416</v>
      </c>
      <c r="Z7" s="103" t="s">
        <v>201</v>
      </c>
      <c r="AA7" s="103" t="s">
        <v>200</v>
      </c>
      <c r="AB7" s="37" t="s">
        <v>202</v>
      </c>
    </row>
    <row r="8" spans="1:30" ht="54.75" customHeight="1">
      <c r="A8" s="177"/>
      <c r="B8" s="174" t="s">
        <v>280</v>
      </c>
      <c r="C8" s="175" t="s">
        <v>219</v>
      </c>
      <c r="D8" s="175"/>
      <c r="E8" s="175"/>
      <c r="F8" s="175"/>
      <c r="G8" s="226" t="s">
        <v>483</v>
      </c>
      <c r="H8" s="178"/>
      <c r="I8" s="178"/>
      <c r="J8" s="178"/>
      <c r="K8" s="181"/>
      <c r="L8" s="179"/>
      <c r="M8" s="179"/>
      <c r="N8" s="178"/>
      <c r="O8" s="251">
        <v>10</v>
      </c>
      <c r="P8" s="229">
        <v>17000</v>
      </c>
      <c r="Q8" s="56">
        <f>+O8*P8</f>
        <v>170000</v>
      </c>
      <c r="R8" s="56">
        <f>+Q8*12%</f>
        <v>20400</v>
      </c>
      <c r="S8" s="48">
        <f>+Q8+R8</f>
        <v>190400</v>
      </c>
      <c r="T8" s="62" t="s">
        <v>24</v>
      </c>
      <c r="U8" s="230">
        <v>98</v>
      </c>
      <c r="V8" s="73" t="s">
        <v>375</v>
      </c>
      <c r="W8" s="73" t="s">
        <v>376</v>
      </c>
      <c r="X8" s="74">
        <v>730703</v>
      </c>
      <c r="Y8" s="74" t="str">
        <f>LEFT(X8,2)</f>
        <v>73</v>
      </c>
      <c r="Z8" s="88">
        <v>99999999</v>
      </c>
      <c r="AA8" s="49" t="s">
        <v>377</v>
      </c>
      <c r="AB8" s="102"/>
      <c r="AD8" s="148"/>
    </row>
    <row r="9" spans="1:30" ht="70.5" customHeight="1">
      <c r="A9" s="177"/>
      <c r="B9" s="174" t="s">
        <v>280</v>
      </c>
      <c r="C9" s="175" t="s">
        <v>219</v>
      </c>
      <c r="D9" s="175"/>
      <c r="E9" s="175"/>
      <c r="F9" s="175"/>
      <c r="G9" s="180" t="s">
        <v>417</v>
      </c>
      <c r="H9" s="185"/>
      <c r="I9" s="178"/>
      <c r="J9" s="178"/>
      <c r="K9" s="181"/>
      <c r="L9" s="179"/>
      <c r="M9" s="179"/>
      <c r="N9" s="178"/>
      <c r="O9" s="76">
        <v>18</v>
      </c>
      <c r="P9" s="77">
        <v>1000</v>
      </c>
      <c r="Q9" s="56">
        <f aca="true" t="shared" si="0" ref="Q9:Q27">+O9*P9</f>
        <v>18000</v>
      </c>
      <c r="R9" s="56">
        <f aca="true" t="shared" si="1" ref="R9:R27">+Q9*12%</f>
        <v>2160</v>
      </c>
      <c r="S9" s="48">
        <f aca="true" t="shared" si="2" ref="S9:S27">+Q9+R9</f>
        <v>20160</v>
      </c>
      <c r="T9" s="62" t="s">
        <v>24</v>
      </c>
      <c r="U9" s="230">
        <v>98</v>
      </c>
      <c r="V9" s="73" t="s">
        <v>375</v>
      </c>
      <c r="W9" s="73" t="s">
        <v>376</v>
      </c>
      <c r="X9" s="74">
        <v>840104</v>
      </c>
      <c r="Y9" s="74" t="str">
        <f aca="true" t="shared" si="3" ref="Y9:Y68">LEFT(X9,2)</f>
        <v>84</v>
      </c>
      <c r="Z9" s="88">
        <v>99999999</v>
      </c>
      <c r="AA9" s="49" t="s">
        <v>377</v>
      </c>
      <c r="AB9" s="102"/>
      <c r="AD9" s="148"/>
    </row>
    <row r="10" spans="1:30" ht="67.5" customHeight="1">
      <c r="A10" s="177"/>
      <c r="B10" s="174" t="s">
        <v>280</v>
      </c>
      <c r="C10" s="175" t="s">
        <v>219</v>
      </c>
      <c r="D10" s="175"/>
      <c r="E10" s="175"/>
      <c r="F10" s="175"/>
      <c r="G10" s="132" t="s">
        <v>379</v>
      </c>
      <c r="H10" s="186"/>
      <c r="I10" s="178"/>
      <c r="J10" s="178"/>
      <c r="K10" s="181"/>
      <c r="L10" s="179"/>
      <c r="M10" s="179"/>
      <c r="N10" s="178"/>
      <c r="O10" s="76">
        <v>11</v>
      </c>
      <c r="P10" s="77">
        <v>10921.3</v>
      </c>
      <c r="Q10" s="56">
        <f t="shared" si="0"/>
        <v>120134.29999999999</v>
      </c>
      <c r="R10" s="56">
        <f t="shared" si="1"/>
        <v>14416.115999999998</v>
      </c>
      <c r="S10" s="48">
        <f t="shared" si="2"/>
        <v>134550.416</v>
      </c>
      <c r="T10" s="62" t="s">
        <v>24</v>
      </c>
      <c r="U10" s="230">
        <v>98</v>
      </c>
      <c r="V10" s="73" t="s">
        <v>375</v>
      </c>
      <c r="W10" s="73" t="s">
        <v>376</v>
      </c>
      <c r="X10" s="74">
        <v>840104</v>
      </c>
      <c r="Y10" s="74" t="str">
        <f t="shared" si="3"/>
        <v>84</v>
      </c>
      <c r="Z10" s="88">
        <v>99999999</v>
      </c>
      <c r="AA10" s="49" t="s">
        <v>377</v>
      </c>
      <c r="AB10" s="102"/>
      <c r="AD10" s="148"/>
    </row>
    <row r="11" spans="1:30" ht="114.75" customHeight="1">
      <c r="A11" s="177"/>
      <c r="B11" s="174" t="s">
        <v>280</v>
      </c>
      <c r="C11" s="175" t="s">
        <v>219</v>
      </c>
      <c r="D11" s="175"/>
      <c r="E11" s="175"/>
      <c r="F11" s="175"/>
      <c r="G11" s="132" t="s">
        <v>418</v>
      </c>
      <c r="H11" s="186"/>
      <c r="I11" s="178"/>
      <c r="J11" s="178"/>
      <c r="K11" s="181"/>
      <c r="L11" s="179"/>
      <c r="M11" s="179"/>
      <c r="N11" s="178"/>
      <c r="O11" s="76">
        <v>15</v>
      </c>
      <c r="P11" s="77">
        <v>1500</v>
      </c>
      <c r="Q11" s="56">
        <f t="shared" si="0"/>
        <v>22500</v>
      </c>
      <c r="R11" s="56">
        <f t="shared" si="1"/>
        <v>2700</v>
      </c>
      <c r="S11" s="48">
        <f t="shared" si="2"/>
        <v>25200</v>
      </c>
      <c r="T11" s="62" t="s">
        <v>24</v>
      </c>
      <c r="U11" s="230">
        <v>98</v>
      </c>
      <c r="V11" s="73" t="s">
        <v>375</v>
      </c>
      <c r="W11" s="73" t="s">
        <v>376</v>
      </c>
      <c r="X11" s="74">
        <v>731002</v>
      </c>
      <c r="Y11" s="74" t="str">
        <f t="shared" si="3"/>
        <v>73</v>
      </c>
      <c r="Z11" s="88">
        <v>99999999</v>
      </c>
      <c r="AA11" s="49" t="s">
        <v>377</v>
      </c>
      <c r="AB11" s="102"/>
      <c r="AD11" s="148"/>
    </row>
    <row r="12" spans="1:30" s="94" customFormat="1" ht="114.75" customHeight="1">
      <c r="A12" s="177"/>
      <c r="B12" s="174" t="s">
        <v>280</v>
      </c>
      <c r="C12" s="175" t="s">
        <v>219</v>
      </c>
      <c r="D12" s="175"/>
      <c r="E12" s="175"/>
      <c r="F12" s="175"/>
      <c r="G12" s="180" t="s">
        <v>419</v>
      </c>
      <c r="H12" s="185"/>
      <c r="I12" s="178"/>
      <c r="J12" s="178"/>
      <c r="K12" s="181"/>
      <c r="L12" s="179"/>
      <c r="M12" s="179"/>
      <c r="N12" s="178"/>
      <c r="O12" s="76">
        <v>30</v>
      </c>
      <c r="P12" s="77">
        <v>500</v>
      </c>
      <c r="Q12" s="56">
        <f t="shared" si="0"/>
        <v>15000</v>
      </c>
      <c r="R12" s="56">
        <f t="shared" si="1"/>
        <v>1800</v>
      </c>
      <c r="S12" s="48">
        <f t="shared" si="2"/>
        <v>16800</v>
      </c>
      <c r="T12" s="62" t="s">
        <v>24</v>
      </c>
      <c r="U12" s="230">
        <v>98</v>
      </c>
      <c r="V12" s="73" t="s">
        <v>375</v>
      </c>
      <c r="W12" s="73" t="s">
        <v>376</v>
      </c>
      <c r="X12" s="74">
        <v>731002</v>
      </c>
      <c r="Y12" s="74" t="str">
        <f t="shared" si="3"/>
        <v>73</v>
      </c>
      <c r="Z12" s="88">
        <v>99999999</v>
      </c>
      <c r="AA12" s="49" t="s">
        <v>377</v>
      </c>
      <c r="AB12" s="102"/>
      <c r="AD12" s="148"/>
    </row>
    <row r="13" spans="1:30" ht="116.25" customHeight="1">
      <c r="A13" s="180"/>
      <c r="B13" s="174" t="s">
        <v>280</v>
      </c>
      <c r="C13" s="175" t="s">
        <v>219</v>
      </c>
      <c r="D13" s="180"/>
      <c r="E13" s="180"/>
      <c r="F13" s="180"/>
      <c r="G13" s="180" t="s">
        <v>420</v>
      </c>
      <c r="H13" s="180"/>
      <c r="I13" s="180"/>
      <c r="J13" s="180"/>
      <c r="K13" s="183"/>
      <c r="L13" s="182"/>
      <c r="M13" s="182"/>
      <c r="N13" s="180"/>
      <c r="O13" s="118">
        <v>200</v>
      </c>
      <c r="P13" s="119">
        <v>1333.33</v>
      </c>
      <c r="Q13" s="56">
        <f t="shared" si="0"/>
        <v>266666</v>
      </c>
      <c r="R13" s="56">
        <f t="shared" si="1"/>
        <v>31999.92</v>
      </c>
      <c r="S13" s="48">
        <f t="shared" si="2"/>
        <v>298665.92</v>
      </c>
      <c r="T13" s="62" t="s">
        <v>24</v>
      </c>
      <c r="U13" s="230">
        <v>98</v>
      </c>
      <c r="V13" s="73" t="s">
        <v>375</v>
      </c>
      <c r="W13" s="73" t="s">
        <v>376</v>
      </c>
      <c r="X13" s="74">
        <v>840104</v>
      </c>
      <c r="Y13" s="74" t="str">
        <f t="shared" si="3"/>
        <v>84</v>
      </c>
      <c r="Z13" s="88">
        <v>99999999</v>
      </c>
      <c r="AA13" s="49" t="s">
        <v>377</v>
      </c>
      <c r="AB13" s="102"/>
      <c r="AD13" s="148"/>
    </row>
    <row r="14" spans="1:30" ht="57.75" customHeight="1">
      <c r="A14" s="177"/>
      <c r="B14" s="174" t="s">
        <v>280</v>
      </c>
      <c r="C14" s="175" t="s">
        <v>219</v>
      </c>
      <c r="D14" s="175"/>
      <c r="E14" s="177"/>
      <c r="F14" s="177"/>
      <c r="G14" s="225" t="s">
        <v>421</v>
      </c>
      <c r="H14" s="187"/>
      <c r="I14" s="178"/>
      <c r="J14" s="178"/>
      <c r="K14" s="181"/>
      <c r="L14" s="179"/>
      <c r="M14" s="179"/>
      <c r="N14" s="178"/>
      <c r="O14" s="252">
        <v>20</v>
      </c>
      <c r="P14" s="79">
        <v>100</v>
      </c>
      <c r="Q14" s="56">
        <f t="shared" si="0"/>
        <v>2000</v>
      </c>
      <c r="R14" s="56">
        <f t="shared" si="1"/>
        <v>240</v>
      </c>
      <c r="S14" s="48">
        <f t="shared" si="2"/>
        <v>2240</v>
      </c>
      <c r="T14" s="62" t="s">
        <v>24</v>
      </c>
      <c r="U14" s="230">
        <v>98</v>
      </c>
      <c r="V14" s="73" t="s">
        <v>375</v>
      </c>
      <c r="W14" s="73" t="s">
        <v>376</v>
      </c>
      <c r="X14" s="74">
        <v>840112</v>
      </c>
      <c r="Y14" s="74" t="str">
        <f t="shared" si="3"/>
        <v>84</v>
      </c>
      <c r="Z14" s="88">
        <v>99999999</v>
      </c>
      <c r="AA14" s="49" t="s">
        <v>377</v>
      </c>
      <c r="AB14" s="102"/>
      <c r="AD14" s="148"/>
    </row>
    <row r="15" spans="1:30" ht="116.25" customHeight="1">
      <c r="A15" s="106"/>
      <c r="B15" s="174" t="s">
        <v>280</v>
      </c>
      <c r="C15" s="175" t="s">
        <v>219</v>
      </c>
      <c r="D15" s="95"/>
      <c r="E15" s="42"/>
      <c r="F15" s="78"/>
      <c r="G15" s="180" t="s">
        <v>282</v>
      </c>
      <c r="H15" s="185"/>
      <c r="I15" s="90"/>
      <c r="J15" s="90"/>
      <c r="K15" s="110"/>
      <c r="L15" s="91"/>
      <c r="M15" s="91"/>
      <c r="N15" s="90"/>
      <c r="O15" s="76">
        <v>12</v>
      </c>
      <c r="P15" s="77">
        <v>60</v>
      </c>
      <c r="Q15" s="56">
        <f t="shared" si="0"/>
        <v>720</v>
      </c>
      <c r="R15" s="56">
        <f t="shared" si="1"/>
        <v>86.39999999999999</v>
      </c>
      <c r="S15" s="48">
        <f t="shared" si="2"/>
        <v>806.4</v>
      </c>
      <c r="T15" s="62" t="s">
        <v>24</v>
      </c>
      <c r="U15" s="230">
        <v>98</v>
      </c>
      <c r="V15" s="73" t="s">
        <v>375</v>
      </c>
      <c r="W15" s="73" t="s">
        <v>376</v>
      </c>
      <c r="X15" s="82">
        <v>731002</v>
      </c>
      <c r="Y15" s="74" t="str">
        <f t="shared" si="3"/>
        <v>73</v>
      </c>
      <c r="Z15" s="88">
        <v>99999999</v>
      </c>
      <c r="AA15" s="49" t="s">
        <v>377</v>
      </c>
      <c r="AB15" s="102"/>
      <c r="AD15" s="148"/>
    </row>
    <row r="16" spans="1:30" s="94" customFormat="1" ht="86.25" customHeight="1">
      <c r="A16" s="106"/>
      <c r="B16" s="174" t="s">
        <v>280</v>
      </c>
      <c r="C16" s="175" t="s">
        <v>219</v>
      </c>
      <c r="D16" s="95"/>
      <c r="E16" s="95"/>
      <c r="F16" s="105"/>
      <c r="G16" s="180" t="s">
        <v>283</v>
      </c>
      <c r="H16" s="185"/>
      <c r="I16" s="90"/>
      <c r="J16" s="90"/>
      <c r="K16" s="110"/>
      <c r="L16" s="91"/>
      <c r="M16" s="91"/>
      <c r="N16" s="90"/>
      <c r="O16" s="76">
        <v>12</v>
      </c>
      <c r="P16" s="77">
        <v>130</v>
      </c>
      <c r="Q16" s="56">
        <f t="shared" si="0"/>
        <v>1560</v>
      </c>
      <c r="R16" s="56">
        <f t="shared" si="1"/>
        <v>187.2</v>
      </c>
      <c r="S16" s="48">
        <f t="shared" si="2"/>
        <v>1747.2</v>
      </c>
      <c r="T16" s="62" t="s">
        <v>24</v>
      </c>
      <c r="U16" s="230">
        <v>98</v>
      </c>
      <c r="V16" s="73" t="s">
        <v>375</v>
      </c>
      <c r="W16" s="73" t="s">
        <v>376</v>
      </c>
      <c r="X16" s="82">
        <v>731002</v>
      </c>
      <c r="Y16" s="74" t="str">
        <f t="shared" si="3"/>
        <v>73</v>
      </c>
      <c r="Z16" s="88">
        <v>99999999</v>
      </c>
      <c r="AA16" s="49" t="s">
        <v>377</v>
      </c>
      <c r="AB16" s="102"/>
      <c r="AD16" s="148"/>
    </row>
    <row r="17" spans="1:30" ht="86.25" customHeight="1">
      <c r="A17" s="106"/>
      <c r="B17" s="174" t="s">
        <v>280</v>
      </c>
      <c r="C17" s="175" t="s">
        <v>219</v>
      </c>
      <c r="D17" s="95"/>
      <c r="E17" s="42"/>
      <c r="F17" s="78"/>
      <c r="G17" s="180" t="s">
        <v>284</v>
      </c>
      <c r="H17" s="185"/>
      <c r="I17" s="90"/>
      <c r="J17" s="90"/>
      <c r="K17" s="110"/>
      <c r="L17" s="91"/>
      <c r="M17" s="91"/>
      <c r="N17" s="90"/>
      <c r="O17" s="76">
        <v>12</v>
      </c>
      <c r="P17" s="77">
        <v>30</v>
      </c>
      <c r="Q17" s="56">
        <f t="shared" si="0"/>
        <v>360</v>
      </c>
      <c r="R17" s="56">
        <f t="shared" si="1"/>
        <v>43.199999999999996</v>
      </c>
      <c r="S17" s="48">
        <f t="shared" si="2"/>
        <v>403.2</v>
      </c>
      <c r="T17" s="62" t="s">
        <v>24</v>
      </c>
      <c r="U17" s="230">
        <v>98</v>
      </c>
      <c r="V17" s="73" t="s">
        <v>375</v>
      </c>
      <c r="W17" s="73" t="s">
        <v>376</v>
      </c>
      <c r="X17" s="82">
        <v>731002</v>
      </c>
      <c r="Y17" s="74" t="str">
        <f t="shared" si="3"/>
        <v>73</v>
      </c>
      <c r="Z17" s="88">
        <v>99999999</v>
      </c>
      <c r="AA17" s="49" t="s">
        <v>377</v>
      </c>
      <c r="AB17" s="102"/>
      <c r="AD17" s="148"/>
    </row>
    <row r="18" spans="1:30" s="94" customFormat="1" ht="86.25" customHeight="1">
      <c r="A18" s="106"/>
      <c r="B18" s="174" t="s">
        <v>280</v>
      </c>
      <c r="C18" s="175" t="s">
        <v>219</v>
      </c>
      <c r="D18" s="95"/>
      <c r="E18" s="95"/>
      <c r="F18" s="98"/>
      <c r="G18" s="180" t="s">
        <v>422</v>
      </c>
      <c r="H18" s="185"/>
      <c r="I18" s="90"/>
      <c r="J18" s="90"/>
      <c r="K18" s="110"/>
      <c r="L18" s="91"/>
      <c r="M18" s="91"/>
      <c r="N18" s="90"/>
      <c r="O18" s="76">
        <v>12</v>
      </c>
      <c r="P18" s="77">
        <v>50</v>
      </c>
      <c r="Q18" s="56">
        <f t="shared" si="0"/>
        <v>600</v>
      </c>
      <c r="R18" s="56">
        <f t="shared" si="1"/>
        <v>72</v>
      </c>
      <c r="S18" s="48">
        <f t="shared" si="2"/>
        <v>672</v>
      </c>
      <c r="T18" s="62" t="s">
        <v>24</v>
      </c>
      <c r="U18" s="230">
        <v>98</v>
      </c>
      <c r="V18" s="73" t="s">
        <v>375</v>
      </c>
      <c r="W18" s="73" t="s">
        <v>376</v>
      </c>
      <c r="X18" s="82">
        <v>731002</v>
      </c>
      <c r="Y18" s="74" t="str">
        <f t="shared" si="3"/>
        <v>73</v>
      </c>
      <c r="Z18" s="88">
        <v>99999999</v>
      </c>
      <c r="AA18" s="49" t="s">
        <v>377</v>
      </c>
      <c r="AB18" s="102"/>
      <c r="AD18" s="148"/>
    </row>
    <row r="19" spans="1:30" ht="86.25" customHeight="1">
      <c r="A19" s="106"/>
      <c r="B19" s="174" t="s">
        <v>280</v>
      </c>
      <c r="C19" s="175" t="s">
        <v>219</v>
      </c>
      <c r="D19" s="95"/>
      <c r="E19" s="42"/>
      <c r="F19" s="78"/>
      <c r="G19" s="180" t="s">
        <v>423</v>
      </c>
      <c r="H19" s="185"/>
      <c r="I19" s="90"/>
      <c r="J19" s="90"/>
      <c r="K19" s="110"/>
      <c r="L19" s="91"/>
      <c r="M19" s="91"/>
      <c r="N19" s="90"/>
      <c r="O19" s="96">
        <v>12</v>
      </c>
      <c r="P19" s="97">
        <v>30</v>
      </c>
      <c r="Q19" s="56">
        <f t="shared" si="0"/>
        <v>360</v>
      </c>
      <c r="R19" s="56">
        <f t="shared" si="1"/>
        <v>43.199999999999996</v>
      </c>
      <c r="S19" s="48">
        <f t="shared" si="2"/>
        <v>403.2</v>
      </c>
      <c r="T19" s="62" t="s">
        <v>24</v>
      </c>
      <c r="U19" s="230">
        <v>98</v>
      </c>
      <c r="V19" s="73" t="s">
        <v>375</v>
      </c>
      <c r="W19" s="73" t="s">
        <v>376</v>
      </c>
      <c r="X19" s="82">
        <v>731002</v>
      </c>
      <c r="Y19" s="74" t="str">
        <f t="shared" si="3"/>
        <v>73</v>
      </c>
      <c r="Z19" s="88">
        <v>99999999</v>
      </c>
      <c r="AA19" s="49" t="s">
        <v>377</v>
      </c>
      <c r="AB19" s="102"/>
      <c r="AD19" s="148"/>
    </row>
    <row r="20" spans="1:30" ht="93" customHeight="1">
      <c r="A20" s="106"/>
      <c r="B20" s="174" t="s">
        <v>280</v>
      </c>
      <c r="C20" s="175" t="s">
        <v>219</v>
      </c>
      <c r="D20" s="95"/>
      <c r="E20" s="42"/>
      <c r="F20" s="78"/>
      <c r="G20" s="180" t="s">
        <v>424</v>
      </c>
      <c r="H20" s="185"/>
      <c r="I20" s="90"/>
      <c r="J20" s="90"/>
      <c r="K20" s="110"/>
      <c r="L20" s="91"/>
      <c r="M20" s="91"/>
      <c r="N20" s="90"/>
      <c r="O20" s="96">
        <v>12</v>
      </c>
      <c r="P20" s="97">
        <v>15</v>
      </c>
      <c r="Q20" s="56">
        <f t="shared" si="0"/>
        <v>180</v>
      </c>
      <c r="R20" s="56">
        <f t="shared" si="1"/>
        <v>21.599999999999998</v>
      </c>
      <c r="S20" s="48">
        <f t="shared" si="2"/>
        <v>201.6</v>
      </c>
      <c r="T20" s="62" t="s">
        <v>24</v>
      </c>
      <c r="U20" s="230">
        <v>98</v>
      </c>
      <c r="V20" s="73" t="s">
        <v>375</v>
      </c>
      <c r="W20" s="73" t="s">
        <v>376</v>
      </c>
      <c r="X20" s="82">
        <v>731002</v>
      </c>
      <c r="Y20" s="74" t="str">
        <f t="shared" si="3"/>
        <v>73</v>
      </c>
      <c r="Z20" s="88">
        <v>99999999</v>
      </c>
      <c r="AA20" s="49" t="s">
        <v>377</v>
      </c>
      <c r="AB20" s="102"/>
      <c r="AD20" s="148"/>
    </row>
    <row r="21" spans="1:30" ht="102" customHeight="1">
      <c r="A21" s="106"/>
      <c r="B21" s="174" t="s">
        <v>280</v>
      </c>
      <c r="C21" s="175" t="s">
        <v>219</v>
      </c>
      <c r="D21" s="95"/>
      <c r="E21" s="42"/>
      <c r="F21" s="78"/>
      <c r="G21" s="180" t="s">
        <v>481</v>
      </c>
      <c r="H21" s="185"/>
      <c r="I21" s="90"/>
      <c r="J21" s="90"/>
      <c r="K21" s="110"/>
      <c r="L21" s="91"/>
      <c r="M21" s="91"/>
      <c r="N21" s="90"/>
      <c r="O21" s="96">
        <v>12</v>
      </c>
      <c r="P21" s="97">
        <v>40</v>
      </c>
      <c r="Q21" s="56">
        <f t="shared" si="0"/>
        <v>480</v>
      </c>
      <c r="R21" s="56">
        <f t="shared" si="1"/>
        <v>57.599999999999994</v>
      </c>
      <c r="S21" s="48">
        <f t="shared" si="2"/>
        <v>537.6</v>
      </c>
      <c r="T21" s="62" t="s">
        <v>24</v>
      </c>
      <c r="U21" s="230">
        <v>98</v>
      </c>
      <c r="V21" s="73" t="s">
        <v>375</v>
      </c>
      <c r="W21" s="73" t="s">
        <v>376</v>
      </c>
      <c r="X21" s="82"/>
      <c r="Y21" s="74">
        <f t="shared" si="3"/>
      </c>
      <c r="Z21" s="88">
        <v>99999999</v>
      </c>
      <c r="AA21" s="49" t="s">
        <v>377</v>
      </c>
      <c r="AB21" s="102"/>
      <c r="AD21" s="148"/>
    </row>
    <row r="22" spans="1:30" ht="102" customHeight="1">
      <c r="A22" s="106"/>
      <c r="B22" s="174" t="s">
        <v>280</v>
      </c>
      <c r="C22" s="175" t="s">
        <v>219</v>
      </c>
      <c r="D22" s="95"/>
      <c r="E22" s="42"/>
      <c r="F22" s="78"/>
      <c r="G22" s="180" t="s">
        <v>285</v>
      </c>
      <c r="H22" s="185"/>
      <c r="I22" s="90"/>
      <c r="J22" s="90"/>
      <c r="K22" s="110"/>
      <c r="L22" s="91"/>
      <c r="M22" s="91"/>
      <c r="N22" s="90"/>
      <c r="O22" s="96">
        <v>2</v>
      </c>
      <c r="P22" s="97">
        <v>150</v>
      </c>
      <c r="Q22" s="56">
        <f t="shared" si="0"/>
        <v>300</v>
      </c>
      <c r="R22" s="56">
        <f t="shared" si="1"/>
        <v>36</v>
      </c>
      <c r="S22" s="48">
        <f t="shared" si="2"/>
        <v>336</v>
      </c>
      <c r="T22" s="62" t="s">
        <v>24</v>
      </c>
      <c r="U22" s="230">
        <v>98</v>
      </c>
      <c r="V22" s="73" t="s">
        <v>375</v>
      </c>
      <c r="W22" s="73" t="s">
        <v>376</v>
      </c>
      <c r="X22" s="82">
        <v>840103</v>
      </c>
      <c r="Y22" s="74" t="str">
        <f t="shared" si="3"/>
        <v>84</v>
      </c>
      <c r="Z22" s="88">
        <v>99999999</v>
      </c>
      <c r="AA22" s="49" t="s">
        <v>377</v>
      </c>
      <c r="AB22" s="102"/>
      <c r="AD22" s="148"/>
    </row>
    <row r="23" spans="1:30" ht="102" customHeight="1">
      <c r="A23" s="106"/>
      <c r="B23" s="174" t="s">
        <v>280</v>
      </c>
      <c r="C23" s="175" t="s">
        <v>219</v>
      </c>
      <c r="D23" s="95"/>
      <c r="E23" s="42"/>
      <c r="F23" s="78"/>
      <c r="G23" s="180" t="s">
        <v>425</v>
      </c>
      <c r="H23" s="185"/>
      <c r="I23" s="90"/>
      <c r="J23" s="90"/>
      <c r="K23" s="110"/>
      <c r="L23" s="91"/>
      <c r="M23" s="91"/>
      <c r="N23" s="90"/>
      <c r="O23" s="96">
        <v>12</v>
      </c>
      <c r="P23" s="97">
        <v>5</v>
      </c>
      <c r="Q23" s="56">
        <f t="shared" si="0"/>
        <v>60</v>
      </c>
      <c r="R23" s="56">
        <f t="shared" si="1"/>
        <v>7.199999999999999</v>
      </c>
      <c r="S23" s="48">
        <f t="shared" si="2"/>
        <v>67.2</v>
      </c>
      <c r="T23" s="62" t="s">
        <v>24</v>
      </c>
      <c r="U23" s="230">
        <v>98</v>
      </c>
      <c r="V23" s="73" t="s">
        <v>375</v>
      </c>
      <c r="W23" s="73" t="s">
        <v>376</v>
      </c>
      <c r="X23" s="82"/>
      <c r="Y23" s="74">
        <f t="shared" si="3"/>
      </c>
      <c r="Z23" s="88">
        <v>99999999</v>
      </c>
      <c r="AA23" s="49" t="s">
        <v>377</v>
      </c>
      <c r="AB23" s="102"/>
      <c r="AD23" s="148"/>
    </row>
    <row r="24" spans="1:30" ht="79.5" customHeight="1">
      <c r="A24" s="106"/>
      <c r="B24" s="174" t="s">
        <v>280</v>
      </c>
      <c r="C24" s="175" t="s">
        <v>219</v>
      </c>
      <c r="D24" s="95"/>
      <c r="E24" s="42"/>
      <c r="F24" s="78"/>
      <c r="G24" s="180" t="s">
        <v>426</v>
      </c>
      <c r="H24" s="185"/>
      <c r="I24" s="90"/>
      <c r="J24" s="90"/>
      <c r="K24" s="110"/>
      <c r="L24" s="91"/>
      <c r="M24" s="91"/>
      <c r="N24" s="90"/>
      <c r="O24" s="253">
        <v>20</v>
      </c>
      <c r="P24" s="97">
        <v>90</v>
      </c>
      <c r="Q24" s="56">
        <f t="shared" si="0"/>
        <v>1800</v>
      </c>
      <c r="R24" s="56">
        <f t="shared" si="1"/>
        <v>216</v>
      </c>
      <c r="S24" s="48">
        <f t="shared" si="2"/>
        <v>2016</v>
      </c>
      <c r="T24" s="62" t="s">
        <v>24</v>
      </c>
      <c r="U24" s="230">
        <v>98</v>
      </c>
      <c r="V24" s="73" t="s">
        <v>375</v>
      </c>
      <c r="W24" s="73" t="s">
        <v>376</v>
      </c>
      <c r="X24" s="82">
        <v>731002</v>
      </c>
      <c r="Y24" s="74" t="str">
        <f t="shared" si="3"/>
        <v>73</v>
      </c>
      <c r="Z24" s="88">
        <v>99999999</v>
      </c>
      <c r="AA24" s="49" t="s">
        <v>377</v>
      </c>
      <c r="AB24" s="102"/>
      <c r="AD24" s="148"/>
    </row>
    <row r="25" spans="1:30" ht="79.5" customHeight="1">
      <c r="A25" s="106"/>
      <c r="B25" s="174" t="s">
        <v>280</v>
      </c>
      <c r="C25" s="175" t="s">
        <v>219</v>
      </c>
      <c r="D25" s="95"/>
      <c r="E25" s="42"/>
      <c r="F25" s="78"/>
      <c r="G25" s="180" t="s">
        <v>427</v>
      </c>
      <c r="H25" s="185"/>
      <c r="I25" s="90"/>
      <c r="J25" s="90"/>
      <c r="K25" s="110"/>
      <c r="L25" s="91"/>
      <c r="M25" s="91"/>
      <c r="N25" s="90"/>
      <c r="O25" s="253">
        <v>20</v>
      </c>
      <c r="P25" s="97">
        <v>25</v>
      </c>
      <c r="Q25" s="56">
        <f t="shared" si="0"/>
        <v>500</v>
      </c>
      <c r="R25" s="56">
        <f t="shared" si="1"/>
        <v>60</v>
      </c>
      <c r="S25" s="48">
        <f t="shared" si="2"/>
        <v>560</v>
      </c>
      <c r="T25" s="62" t="s">
        <v>24</v>
      </c>
      <c r="U25" s="230">
        <v>98</v>
      </c>
      <c r="V25" s="73" t="s">
        <v>375</v>
      </c>
      <c r="W25" s="73" t="s">
        <v>376</v>
      </c>
      <c r="X25" s="82">
        <v>731002</v>
      </c>
      <c r="Y25" s="74" t="str">
        <f t="shared" si="3"/>
        <v>73</v>
      </c>
      <c r="Z25" s="88">
        <v>99999999</v>
      </c>
      <c r="AA25" s="49" t="s">
        <v>377</v>
      </c>
      <c r="AB25" s="102"/>
      <c r="AD25" s="148"/>
    </row>
    <row r="26" spans="1:30" s="94" customFormat="1" ht="79.5" customHeight="1">
      <c r="A26" s="106"/>
      <c r="B26" s="174" t="s">
        <v>280</v>
      </c>
      <c r="C26" s="175" t="s">
        <v>219</v>
      </c>
      <c r="D26" s="175"/>
      <c r="E26" s="175"/>
      <c r="F26" s="176"/>
      <c r="G26" s="180" t="s">
        <v>286</v>
      </c>
      <c r="H26" s="185"/>
      <c r="I26" s="178"/>
      <c r="J26" s="178"/>
      <c r="K26" s="181"/>
      <c r="L26" s="179"/>
      <c r="M26" s="179"/>
      <c r="N26" s="178"/>
      <c r="O26" s="253">
        <v>20</v>
      </c>
      <c r="P26" s="97">
        <v>85</v>
      </c>
      <c r="Q26" s="56">
        <f t="shared" si="0"/>
        <v>1700</v>
      </c>
      <c r="R26" s="56">
        <f t="shared" si="1"/>
        <v>204</v>
      </c>
      <c r="S26" s="48">
        <f t="shared" si="2"/>
        <v>1904</v>
      </c>
      <c r="T26" s="62" t="s">
        <v>24</v>
      </c>
      <c r="U26" s="230">
        <v>98</v>
      </c>
      <c r="V26" s="73" t="s">
        <v>375</v>
      </c>
      <c r="W26" s="73" t="s">
        <v>376</v>
      </c>
      <c r="X26" s="82">
        <v>730802</v>
      </c>
      <c r="Y26" s="74" t="str">
        <f t="shared" si="3"/>
        <v>73</v>
      </c>
      <c r="Z26" s="88">
        <v>99999999</v>
      </c>
      <c r="AA26" s="49" t="s">
        <v>377</v>
      </c>
      <c r="AB26" s="102"/>
      <c r="AD26" s="148"/>
    </row>
    <row r="27" spans="1:30" s="94" customFormat="1" ht="79.5" customHeight="1">
      <c r="A27" s="106"/>
      <c r="B27" s="174" t="s">
        <v>280</v>
      </c>
      <c r="C27" s="175" t="s">
        <v>219</v>
      </c>
      <c r="D27" s="175"/>
      <c r="E27" s="175"/>
      <c r="F27" s="176"/>
      <c r="G27" s="180" t="s">
        <v>287</v>
      </c>
      <c r="H27" s="185"/>
      <c r="I27" s="178"/>
      <c r="J27" s="178"/>
      <c r="K27" s="181"/>
      <c r="L27" s="179"/>
      <c r="M27" s="179"/>
      <c r="N27" s="178"/>
      <c r="O27" s="253">
        <v>20</v>
      </c>
      <c r="P27" s="97">
        <v>90</v>
      </c>
      <c r="Q27" s="56">
        <f t="shared" si="0"/>
        <v>1800</v>
      </c>
      <c r="R27" s="56">
        <f t="shared" si="1"/>
        <v>216</v>
      </c>
      <c r="S27" s="48">
        <f t="shared" si="2"/>
        <v>2016</v>
      </c>
      <c r="T27" s="62" t="s">
        <v>24</v>
      </c>
      <c r="U27" s="230">
        <v>98</v>
      </c>
      <c r="V27" s="73" t="s">
        <v>375</v>
      </c>
      <c r="W27" s="73" t="s">
        <v>376</v>
      </c>
      <c r="X27" s="82">
        <v>840107</v>
      </c>
      <c r="Y27" s="74" t="str">
        <f t="shared" si="3"/>
        <v>84</v>
      </c>
      <c r="Z27" s="88">
        <v>99999999</v>
      </c>
      <c r="AA27" s="49" t="s">
        <v>377</v>
      </c>
      <c r="AB27" s="102"/>
      <c r="AD27" s="148"/>
    </row>
    <row r="28" spans="1:30" s="94" customFormat="1" ht="102" customHeight="1">
      <c r="A28" s="106"/>
      <c r="B28" s="174" t="s">
        <v>280</v>
      </c>
      <c r="C28" s="175" t="s">
        <v>219</v>
      </c>
      <c r="D28" s="175"/>
      <c r="E28" s="175"/>
      <c r="F28" s="176"/>
      <c r="G28" s="180" t="s">
        <v>428</v>
      </c>
      <c r="H28" s="185"/>
      <c r="I28" s="178"/>
      <c r="J28" s="178"/>
      <c r="K28" s="181"/>
      <c r="L28" s="179"/>
      <c r="M28" s="179"/>
      <c r="N28" s="178"/>
      <c r="O28" s="96">
        <v>7</v>
      </c>
      <c r="P28" s="97">
        <v>57.5</v>
      </c>
      <c r="Q28" s="56">
        <f aca="true" t="shared" si="4" ref="Q28:Q48">+O28*P28</f>
        <v>402.5</v>
      </c>
      <c r="R28" s="56">
        <f aca="true" t="shared" si="5" ref="R28:R48">+Q28*12%</f>
        <v>48.3</v>
      </c>
      <c r="S28" s="48">
        <f aca="true" t="shared" si="6" ref="S28:S48">+Q28+R28</f>
        <v>450.8</v>
      </c>
      <c r="T28" s="62" t="s">
        <v>24</v>
      </c>
      <c r="U28" s="230">
        <v>98</v>
      </c>
      <c r="V28" s="73" t="s">
        <v>375</v>
      </c>
      <c r="W28" s="73" t="s">
        <v>376</v>
      </c>
      <c r="X28" s="74">
        <v>731002</v>
      </c>
      <c r="Y28" s="74" t="str">
        <f t="shared" si="3"/>
        <v>73</v>
      </c>
      <c r="Z28" s="88">
        <v>99999999</v>
      </c>
      <c r="AA28" s="49" t="s">
        <v>377</v>
      </c>
      <c r="AB28" s="102"/>
      <c r="AD28" s="148"/>
    </row>
    <row r="29" spans="1:30" s="94" customFormat="1" ht="102" customHeight="1">
      <c r="A29" s="106"/>
      <c r="B29" s="174" t="s">
        <v>280</v>
      </c>
      <c r="C29" s="175" t="s">
        <v>219</v>
      </c>
      <c r="D29" s="175"/>
      <c r="E29" s="175"/>
      <c r="F29" s="176"/>
      <c r="G29" s="180" t="s">
        <v>429</v>
      </c>
      <c r="H29" s="185"/>
      <c r="I29" s="178"/>
      <c r="J29" s="178"/>
      <c r="K29" s="181"/>
      <c r="L29" s="179"/>
      <c r="M29" s="179"/>
      <c r="N29" s="178"/>
      <c r="O29" s="253">
        <v>6</v>
      </c>
      <c r="P29" s="97">
        <v>548.24</v>
      </c>
      <c r="Q29" s="56">
        <f t="shared" si="4"/>
        <v>3289.44</v>
      </c>
      <c r="R29" s="56">
        <f t="shared" si="5"/>
        <v>394.7328</v>
      </c>
      <c r="S29" s="48">
        <f t="shared" si="6"/>
        <v>3684.1728000000003</v>
      </c>
      <c r="T29" s="62" t="s">
        <v>24</v>
      </c>
      <c r="U29" s="230">
        <v>98</v>
      </c>
      <c r="V29" s="73" t="s">
        <v>375</v>
      </c>
      <c r="W29" s="73" t="s">
        <v>376</v>
      </c>
      <c r="X29" s="82">
        <v>840112</v>
      </c>
      <c r="Y29" s="74" t="str">
        <f t="shared" si="3"/>
        <v>84</v>
      </c>
      <c r="Z29" s="88">
        <v>99999999</v>
      </c>
      <c r="AA29" s="49" t="s">
        <v>377</v>
      </c>
      <c r="AB29" s="102"/>
      <c r="AD29" s="148"/>
    </row>
    <row r="30" spans="1:30" s="94" customFormat="1" ht="71.25" customHeight="1">
      <c r="A30" s="106"/>
      <c r="B30" s="174" t="s">
        <v>280</v>
      </c>
      <c r="C30" s="175" t="s">
        <v>219</v>
      </c>
      <c r="D30" s="175"/>
      <c r="E30" s="175"/>
      <c r="F30" s="176"/>
      <c r="G30" s="180" t="s">
        <v>430</v>
      </c>
      <c r="H30" s="185"/>
      <c r="I30" s="178"/>
      <c r="J30" s="178"/>
      <c r="K30" s="181"/>
      <c r="L30" s="179"/>
      <c r="M30" s="179"/>
      <c r="N30" s="178"/>
      <c r="O30" s="96">
        <v>700</v>
      </c>
      <c r="P30" s="97">
        <v>3</v>
      </c>
      <c r="Q30" s="56">
        <f t="shared" si="4"/>
        <v>2100</v>
      </c>
      <c r="R30" s="56">
        <f t="shared" si="5"/>
        <v>252</v>
      </c>
      <c r="S30" s="48">
        <f t="shared" si="6"/>
        <v>2352</v>
      </c>
      <c r="T30" s="62" t="s">
        <v>24</v>
      </c>
      <c r="U30" s="230">
        <v>98</v>
      </c>
      <c r="V30" s="73" t="s">
        <v>375</v>
      </c>
      <c r="W30" s="73" t="s">
        <v>376</v>
      </c>
      <c r="X30" s="82">
        <v>840112</v>
      </c>
      <c r="Y30" s="74" t="str">
        <f t="shared" si="3"/>
        <v>84</v>
      </c>
      <c r="Z30" s="88">
        <v>99999999</v>
      </c>
      <c r="AA30" s="49" t="s">
        <v>377</v>
      </c>
      <c r="AB30" s="102"/>
      <c r="AD30" s="148"/>
    </row>
    <row r="31" spans="1:30" s="94" customFormat="1" ht="71.25" customHeight="1">
      <c r="A31" s="106"/>
      <c r="B31" s="174" t="s">
        <v>280</v>
      </c>
      <c r="C31" s="175" t="s">
        <v>219</v>
      </c>
      <c r="D31" s="175"/>
      <c r="E31" s="175"/>
      <c r="F31" s="176"/>
      <c r="G31" s="180" t="s">
        <v>431</v>
      </c>
      <c r="H31" s="185"/>
      <c r="I31" s="178"/>
      <c r="J31" s="178"/>
      <c r="K31" s="181"/>
      <c r="L31" s="179"/>
      <c r="M31" s="179"/>
      <c r="N31" s="178"/>
      <c r="O31" s="96">
        <v>24</v>
      </c>
      <c r="P31" s="97">
        <v>130</v>
      </c>
      <c r="Q31" s="56">
        <f t="shared" si="4"/>
        <v>3120</v>
      </c>
      <c r="R31" s="56">
        <f t="shared" si="5"/>
        <v>374.4</v>
      </c>
      <c r="S31" s="48">
        <f t="shared" si="6"/>
        <v>3494.4</v>
      </c>
      <c r="T31" s="62" t="s">
        <v>24</v>
      </c>
      <c r="U31" s="230">
        <v>98</v>
      </c>
      <c r="V31" s="73" t="s">
        <v>375</v>
      </c>
      <c r="W31" s="73" t="s">
        <v>376</v>
      </c>
      <c r="X31" s="74">
        <v>731002</v>
      </c>
      <c r="Y31" s="74" t="str">
        <f t="shared" si="3"/>
        <v>73</v>
      </c>
      <c r="Z31" s="88">
        <v>99999999</v>
      </c>
      <c r="AA31" s="49" t="s">
        <v>377</v>
      </c>
      <c r="AB31" s="102"/>
      <c r="AD31" s="148"/>
    </row>
    <row r="32" spans="1:30" s="94" customFormat="1" ht="71.25" customHeight="1">
      <c r="A32" s="106"/>
      <c r="B32" s="174" t="s">
        <v>280</v>
      </c>
      <c r="C32" s="175" t="s">
        <v>219</v>
      </c>
      <c r="D32" s="175"/>
      <c r="E32" s="175"/>
      <c r="F32" s="176"/>
      <c r="G32" s="180" t="s">
        <v>432</v>
      </c>
      <c r="H32" s="185"/>
      <c r="I32" s="178"/>
      <c r="J32" s="178"/>
      <c r="K32" s="181"/>
      <c r="L32" s="179"/>
      <c r="M32" s="179"/>
      <c r="N32" s="178"/>
      <c r="O32" s="96">
        <v>6000</v>
      </c>
      <c r="P32" s="97">
        <v>49.06</v>
      </c>
      <c r="Q32" s="56">
        <f t="shared" si="4"/>
        <v>294360</v>
      </c>
      <c r="R32" s="56">
        <f t="shared" si="5"/>
        <v>35323.2</v>
      </c>
      <c r="S32" s="48">
        <f t="shared" si="6"/>
        <v>329683.2</v>
      </c>
      <c r="T32" s="62" t="s">
        <v>24</v>
      </c>
      <c r="U32" s="230">
        <v>98</v>
      </c>
      <c r="V32" s="73" t="s">
        <v>375</v>
      </c>
      <c r="W32" s="73" t="s">
        <v>376</v>
      </c>
      <c r="X32" s="74">
        <v>731002</v>
      </c>
      <c r="Y32" s="74" t="str">
        <f t="shared" si="3"/>
        <v>73</v>
      </c>
      <c r="Z32" s="88">
        <v>99999999</v>
      </c>
      <c r="AA32" s="49" t="s">
        <v>377</v>
      </c>
      <c r="AB32" s="102"/>
      <c r="AD32" s="148"/>
    </row>
    <row r="33" spans="1:30" s="94" customFormat="1" ht="71.25" customHeight="1">
      <c r="A33" s="106"/>
      <c r="B33" s="174" t="s">
        <v>280</v>
      </c>
      <c r="C33" s="175" t="s">
        <v>219</v>
      </c>
      <c r="D33" s="175"/>
      <c r="E33" s="175"/>
      <c r="F33" s="176"/>
      <c r="G33" s="180" t="s">
        <v>433</v>
      </c>
      <c r="H33" s="185"/>
      <c r="I33" s="178"/>
      <c r="J33" s="178"/>
      <c r="K33" s="181"/>
      <c r="L33" s="179"/>
      <c r="M33" s="179"/>
      <c r="N33" s="178"/>
      <c r="O33" s="96">
        <v>1000</v>
      </c>
      <c r="P33" s="97">
        <v>30</v>
      </c>
      <c r="Q33" s="56">
        <f t="shared" si="4"/>
        <v>30000</v>
      </c>
      <c r="R33" s="56">
        <f t="shared" si="5"/>
        <v>3600</v>
      </c>
      <c r="S33" s="48">
        <f t="shared" si="6"/>
        <v>33600</v>
      </c>
      <c r="T33" s="62" t="s">
        <v>24</v>
      </c>
      <c r="U33" s="230">
        <v>98</v>
      </c>
      <c r="V33" s="73" t="s">
        <v>375</v>
      </c>
      <c r="W33" s="73" t="s">
        <v>376</v>
      </c>
      <c r="X33" s="74">
        <v>731002</v>
      </c>
      <c r="Y33" s="74" t="str">
        <f t="shared" si="3"/>
        <v>73</v>
      </c>
      <c r="Z33" s="88">
        <v>99999999</v>
      </c>
      <c r="AA33" s="49" t="s">
        <v>377</v>
      </c>
      <c r="AB33" s="102"/>
      <c r="AD33" s="148"/>
    </row>
    <row r="34" spans="1:30" s="94" customFormat="1" ht="71.25" customHeight="1">
      <c r="A34" s="106"/>
      <c r="B34" s="174" t="s">
        <v>280</v>
      </c>
      <c r="C34" s="175" t="s">
        <v>219</v>
      </c>
      <c r="D34" s="175"/>
      <c r="E34" s="175"/>
      <c r="F34" s="176"/>
      <c r="G34" s="180" t="s">
        <v>434</v>
      </c>
      <c r="H34" s="185"/>
      <c r="I34" s="178"/>
      <c r="J34" s="178"/>
      <c r="K34" s="181"/>
      <c r="L34" s="179"/>
      <c r="M34" s="179"/>
      <c r="N34" s="178"/>
      <c r="O34" s="96">
        <v>24</v>
      </c>
      <c r="P34" s="97">
        <v>50.4</v>
      </c>
      <c r="Q34" s="56">
        <f t="shared" si="4"/>
        <v>1209.6</v>
      </c>
      <c r="R34" s="56">
        <f t="shared" si="5"/>
        <v>145.152</v>
      </c>
      <c r="S34" s="48">
        <f t="shared" si="6"/>
        <v>1354.752</v>
      </c>
      <c r="T34" s="62" t="s">
        <v>24</v>
      </c>
      <c r="U34" s="230">
        <v>98</v>
      </c>
      <c r="V34" s="73" t="s">
        <v>375</v>
      </c>
      <c r="W34" s="73" t="s">
        <v>376</v>
      </c>
      <c r="X34" s="82">
        <v>840104</v>
      </c>
      <c r="Y34" s="74" t="str">
        <f t="shared" si="3"/>
        <v>84</v>
      </c>
      <c r="Z34" s="88">
        <v>99999999</v>
      </c>
      <c r="AA34" s="49" t="s">
        <v>377</v>
      </c>
      <c r="AB34" s="102"/>
      <c r="AD34" s="148"/>
    </row>
    <row r="35" spans="1:30" s="94" customFormat="1" ht="134.25" customHeight="1">
      <c r="A35" s="106"/>
      <c r="B35" s="174" t="s">
        <v>280</v>
      </c>
      <c r="C35" s="175" t="s">
        <v>219</v>
      </c>
      <c r="D35" s="175"/>
      <c r="E35" s="175"/>
      <c r="F35" s="176"/>
      <c r="G35" s="180" t="s">
        <v>435</v>
      </c>
      <c r="H35" s="185"/>
      <c r="I35" s="178"/>
      <c r="J35" s="178"/>
      <c r="K35" s="181"/>
      <c r="L35" s="179"/>
      <c r="M35" s="179"/>
      <c r="N35" s="178"/>
      <c r="O35" s="96">
        <v>3</v>
      </c>
      <c r="P35" s="97">
        <v>350000</v>
      </c>
      <c r="Q35" s="56">
        <f t="shared" si="4"/>
        <v>1050000</v>
      </c>
      <c r="R35" s="56">
        <f t="shared" si="5"/>
        <v>126000</v>
      </c>
      <c r="S35" s="48">
        <f t="shared" si="6"/>
        <v>1176000</v>
      </c>
      <c r="T35" s="62" t="s">
        <v>24</v>
      </c>
      <c r="U35" s="230">
        <v>98</v>
      </c>
      <c r="V35" s="73" t="s">
        <v>375</v>
      </c>
      <c r="W35" s="73" t="s">
        <v>376</v>
      </c>
      <c r="X35" s="82">
        <v>731002</v>
      </c>
      <c r="Y35" s="74" t="str">
        <f t="shared" si="3"/>
        <v>73</v>
      </c>
      <c r="Z35" s="88">
        <v>99999999</v>
      </c>
      <c r="AA35" s="49" t="s">
        <v>377</v>
      </c>
      <c r="AB35" s="102"/>
      <c r="AD35" s="148"/>
    </row>
    <row r="36" spans="1:30" s="94" customFormat="1" ht="117.75" customHeight="1">
      <c r="A36" s="106"/>
      <c r="B36" s="174" t="s">
        <v>280</v>
      </c>
      <c r="C36" s="175" t="s">
        <v>219</v>
      </c>
      <c r="D36" s="175"/>
      <c r="E36" s="175"/>
      <c r="F36" s="176"/>
      <c r="G36" s="180" t="s">
        <v>288</v>
      </c>
      <c r="H36" s="185"/>
      <c r="I36" s="178"/>
      <c r="J36" s="178"/>
      <c r="K36" s="181"/>
      <c r="L36" s="179"/>
      <c r="M36" s="179"/>
      <c r="N36" s="178"/>
      <c r="O36" s="96">
        <v>6</v>
      </c>
      <c r="P36" s="97">
        <v>20000</v>
      </c>
      <c r="Q36" s="56">
        <f t="shared" si="4"/>
        <v>120000</v>
      </c>
      <c r="R36" s="56">
        <f t="shared" si="5"/>
        <v>14400</v>
      </c>
      <c r="S36" s="48">
        <f t="shared" si="6"/>
        <v>134400</v>
      </c>
      <c r="T36" s="62" t="s">
        <v>24</v>
      </c>
      <c r="U36" s="230">
        <v>98</v>
      </c>
      <c r="V36" s="73" t="s">
        <v>375</v>
      </c>
      <c r="W36" s="73" t="s">
        <v>376</v>
      </c>
      <c r="X36" s="82">
        <v>840104</v>
      </c>
      <c r="Y36" s="74" t="str">
        <f t="shared" si="3"/>
        <v>84</v>
      </c>
      <c r="Z36" s="88">
        <v>99999999</v>
      </c>
      <c r="AA36" s="49" t="s">
        <v>377</v>
      </c>
      <c r="AB36" s="102"/>
      <c r="AD36" s="148"/>
    </row>
    <row r="37" spans="1:30" s="94" customFormat="1" ht="79.5" customHeight="1">
      <c r="A37" s="106"/>
      <c r="B37" s="174" t="s">
        <v>280</v>
      </c>
      <c r="C37" s="175" t="s">
        <v>219</v>
      </c>
      <c r="D37" s="175"/>
      <c r="E37" s="175"/>
      <c r="F37" s="176"/>
      <c r="G37" s="180" t="s">
        <v>381</v>
      </c>
      <c r="H37" s="185"/>
      <c r="I37" s="178"/>
      <c r="J37" s="178"/>
      <c r="K37" s="181"/>
      <c r="L37" s="179"/>
      <c r="M37" s="179"/>
      <c r="N37" s="178"/>
      <c r="O37" s="96">
        <v>4720</v>
      </c>
      <c r="P37" s="97">
        <v>160</v>
      </c>
      <c r="Q37" s="56">
        <f t="shared" si="4"/>
        <v>755200</v>
      </c>
      <c r="R37" s="56">
        <f t="shared" si="5"/>
        <v>90624</v>
      </c>
      <c r="S37" s="48">
        <f t="shared" si="6"/>
        <v>845824</v>
      </c>
      <c r="T37" s="62" t="s">
        <v>24</v>
      </c>
      <c r="U37" s="230">
        <v>98</v>
      </c>
      <c r="V37" s="73" t="s">
        <v>375</v>
      </c>
      <c r="W37" s="73" t="s">
        <v>376</v>
      </c>
      <c r="X37" s="74">
        <v>731002</v>
      </c>
      <c r="Y37" s="74" t="str">
        <f t="shared" si="3"/>
        <v>73</v>
      </c>
      <c r="Z37" s="88">
        <v>99999999</v>
      </c>
      <c r="AA37" s="49" t="s">
        <v>377</v>
      </c>
      <c r="AB37" s="102"/>
      <c r="AD37" s="148"/>
    </row>
    <row r="38" spans="1:30" s="94" customFormat="1" ht="79.5" customHeight="1">
      <c r="A38" s="106"/>
      <c r="B38" s="174" t="s">
        <v>280</v>
      </c>
      <c r="C38" s="175" t="s">
        <v>219</v>
      </c>
      <c r="D38" s="175"/>
      <c r="E38" s="175"/>
      <c r="F38" s="176"/>
      <c r="G38" s="226" t="s">
        <v>382</v>
      </c>
      <c r="H38" s="185"/>
      <c r="I38" s="178"/>
      <c r="J38" s="178"/>
      <c r="K38" s="181"/>
      <c r="L38" s="179"/>
      <c r="M38" s="179"/>
      <c r="N38" s="178"/>
      <c r="O38" s="96">
        <v>4200</v>
      </c>
      <c r="P38" s="97">
        <v>46.5</v>
      </c>
      <c r="Q38" s="56">
        <f t="shared" si="4"/>
        <v>195300</v>
      </c>
      <c r="R38" s="56">
        <f t="shared" si="5"/>
        <v>23436</v>
      </c>
      <c r="S38" s="48">
        <f t="shared" si="6"/>
        <v>218736</v>
      </c>
      <c r="T38" s="62" t="s">
        <v>24</v>
      </c>
      <c r="U38" s="230">
        <v>98</v>
      </c>
      <c r="V38" s="73" t="s">
        <v>375</v>
      </c>
      <c r="W38" s="73" t="s">
        <v>376</v>
      </c>
      <c r="X38" s="74">
        <v>731002</v>
      </c>
      <c r="Y38" s="74" t="str">
        <f t="shared" si="3"/>
        <v>73</v>
      </c>
      <c r="Z38" s="88">
        <v>99999999</v>
      </c>
      <c r="AA38" s="49" t="s">
        <v>377</v>
      </c>
      <c r="AB38" s="102"/>
      <c r="AD38" s="148"/>
    </row>
    <row r="39" spans="1:30" s="94" customFormat="1" ht="79.5" customHeight="1">
      <c r="A39" s="106"/>
      <c r="B39" s="174" t="s">
        <v>280</v>
      </c>
      <c r="C39" s="175" t="s">
        <v>219</v>
      </c>
      <c r="D39" s="175"/>
      <c r="E39" s="175"/>
      <c r="F39" s="176"/>
      <c r="G39" s="180" t="s">
        <v>383</v>
      </c>
      <c r="H39" s="185"/>
      <c r="I39" s="178"/>
      <c r="J39" s="178"/>
      <c r="K39" s="181"/>
      <c r="L39" s="179"/>
      <c r="M39" s="179"/>
      <c r="N39" s="178"/>
      <c r="O39" s="96">
        <v>4000</v>
      </c>
      <c r="P39" s="97">
        <v>13.35</v>
      </c>
      <c r="Q39" s="56">
        <f t="shared" si="4"/>
        <v>53400</v>
      </c>
      <c r="R39" s="56">
        <f t="shared" si="5"/>
        <v>6408</v>
      </c>
      <c r="S39" s="48">
        <f t="shared" si="6"/>
        <v>59808</v>
      </c>
      <c r="T39" s="62" t="s">
        <v>24</v>
      </c>
      <c r="U39" s="230">
        <v>98</v>
      </c>
      <c r="V39" s="73" t="s">
        <v>375</v>
      </c>
      <c r="W39" s="73" t="s">
        <v>376</v>
      </c>
      <c r="X39" s="74">
        <v>731002</v>
      </c>
      <c r="Y39" s="74" t="str">
        <f t="shared" si="3"/>
        <v>73</v>
      </c>
      <c r="Z39" s="88">
        <v>99999999</v>
      </c>
      <c r="AA39" s="49" t="s">
        <v>377</v>
      </c>
      <c r="AB39" s="102"/>
      <c r="AD39" s="148"/>
    </row>
    <row r="40" spans="1:30" s="94" customFormat="1" ht="79.5" customHeight="1">
      <c r="A40" s="106"/>
      <c r="B40" s="174" t="s">
        <v>280</v>
      </c>
      <c r="C40" s="175" t="s">
        <v>219</v>
      </c>
      <c r="D40" s="175"/>
      <c r="E40" s="175"/>
      <c r="F40" s="176"/>
      <c r="G40" s="180" t="s">
        <v>384</v>
      </c>
      <c r="H40" s="185"/>
      <c r="I40" s="178"/>
      <c r="J40" s="178"/>
      <c r="K40" s="181"/>
      <c r="L40" s="179"/>
      <c r="M40" s="179"/>
      <c r="N40" s="178"/>
      <c r="O40" s="96">
        <v>4000</v>
      </c>
      <c r="P40" s="97">
        <v>27.7</v>
      </c>
      <c r="Q40" s="56">
        <f t="shared" si="4"/>
        <v>110800</v>
      </c>
      <c r="R40" s="56">
        <f t="shared" si="5"/>
        <v>13296</v>
      </c>
      <c r="S40" s="48">
        <f t="shared" si="6"/>
        <v>124096</v>
      </c>
      <c r="T40" s="62" t="s">
        <v>24</v>
      </c>
      <c r="U40" s="230">
        <v>98</v>
      </c>
      <c r="V40" s="73" t="s">
        <v>375</v>
      </c>
      <c r="W40" s="73" t="s">
        <v>376</v>
      </c>
      <c r="X40" s="74">
        <v>731002</v>
      </c>
      <c r="Y40" s="74" t="str">
        <f t="shared" si="3"/>
        <v>73</v>
      </c>
      <c r="Z40" s="88">
        <v>99999999</v>
      </c>
      <c r="AA40" s="49" t="s">
        <v>377</v>
      </c>
      <c r="AB40" s="102"/>
      <c r="AD40" s="148"/>
    </row>
    <row r="41" spans="1:30" s="94" customFormat="1" ht="79.5" customHeight="1">
      <c r="A41" s="106"/>
      <c r="B41" s="174" t="s">
        <v>280</v>
      </c>
      <c r="C41" s="175" t="s">
        <v>219</v>
      </c>
      <c r="D41" s="175"/>
      <c r="E41" s="175"/>
      <c r="F41" s="176"/>
      <c r="G41" s="180" t="s">
        <v>436</v>
      </c>
      <c r="H41" s="185"/>
      <c r="I41" s="178"/>
      <c r="J41" s="178"/>
      <c r="K41" s="181"/>
      <c r="L41" s="179"/>
      <c r="M41" s="179"/>
      <c r="N41" s="178"/>
      <c r="O41" s="96">
        <v>250</v>
      </c>
      <c r="P41" s="97">
        <v>37.96</v>
      </c>
      <c r="Q41" s="56">
        <f t="shared" si="4"/>
        <v>9490</v>
      </c>
      <c r="R41" s="56">
        <f t="shared" si="5"/>
        <v>1138.8</v>
      </c>
      <c r="S41" s="48">
        <f t="shared" si="6"/>
        <v>10628.8</v>
      </c>
      <c r="T41" s="62" t="s">
        <v>24</v>
      </c>
      <c r="U41" s="230">
        <v>98</v>
      </c>
      <c r="V41" s="73" t="s">
        <v>375</v>
      </c>
      <c r="W41" s="73" t="s">
        <v>376</v>
      </c>
      <c r="X41" s="74">
        <v>731002</v>
      </c>
      <c r="Y41" s="74" t="str">
        <f t="shared" si="3"/>
        <v>73</v>
      </c>
      <c r="Z41" s="88">
        <v>99999999</v>
      </c>
      <c r="AA41" s="49" t="s">
        <v>377</v>
      </c>
      <c r="AB41" s="102"/>
      <c r="AD41" s="148"/>
    </row>
    <row r="42" spans="1:30" ht="79.5" customHeight="1">
      <c r="A42" s="106"/>
      <c r="B42" s="174" t="s">
        <v>280</v>
      </c>
      <c r="C42" s="175" t="s">
        <v>219</v>
      </c>
      <c r="D42" s="95"/>
      <c r="E42" s="42"/>
      <c r="F42" s="78"/>
      <c r="G42" s="180" t="s">
        <v>385</v>
      </c>
      <c r="H42" s="116"/>
      <c r="I42" s="90"/>
      <c r="J42" s="90"/>
      <c r="K42" s="110"/>
      <c r="L42" s="91"/>
      <c r="M42" s="91"/>
      <c r="N42" s="90"/>
      <c r="O42" s="99">
        <v>4000</v>
      </c>
      <c r="P42" s="100">
        <v>44.6</v>
      </c>
      <c r="Q42" s="56">
        <f t="shared" si="4"/>
        <v>178400</v>
      </c>
      <c r="R42" s="56">
        <f t="shared" si="5"/>
        <v>21408</v>
      </c>
      <c r="S42" s="48">
        <f t="shared" si="6"/>
        <v>199808</v>
      </c>
      <c r="T42" s="62" t="s">
        <v>24</v>
      </c>
      <c r="U42" s="230">
        <v>98</v>
      </c>
      <c r="V42" s="73" t="s">
        <v>375</v>
      </c>
      <c r="W42" s="73" t="s">
        <v>376</v>
      </c>
      <c r="X42" s="74">
        <v>731002</v>
      </c>
      <c r="Y42" s="74" t="str">
        <f t="shared" si="3"/>
        <v>73</v>
      </c>
      <c r="Z42" s="88">
        <v>99999999</v>
      </c>
      <c r="AA42" s="49" t="s">
        <v>377</v>
      </c>
      <c r="AB42" s="102"/>
      <c r="AD42" s="148"/>
    </row>
    <row r="43" spans="1:30" ht="79.5" customHeight="1">
      <c r="A43" s="106"/>
      <c r="B43" s="174" t="s">
        <v>280</v>
      </c>
      <c r="C43" s="175" t="s">
        <v>219</v>
      </c>
      <c r="D43" s="95"/>
      <c r="E43" s="42"/>
      <c r="F43" s="78"/>
      <c r="G43" s="180" t="s">
        <v>281</v>
      </c>
      <c r="H43" s="116"/>
      <c r="I43" s="90"/>
      <c r="J43" s="90"/>
      <c r="K43" s="110"/>
      <c r="L43" s="91"/>
      <c r="M43" s="91"/>
      <c r="N43" s="90"/>
      <c r="O43" s="99">
        <v>100</v>
      </c>
      <c r="P43" s="100">
        <v>4245.68</v>
      </c>
      <c r="Q43" s="56">
        <f t="shared" si="4"/>
        <v>424568</v>
      </c>
      <c r="R43" s="56">
        <f t="shared" si="5"/>
        <v>50948.159999999996</v>
      </c>
      <c r="S43" s="48">
        <f t="shared" si="6"/>
        <v>475516.16</v>
      </c>
      <c r="T43" s="231" t="s">
        <v>23</v>
      </c>
      <c r="U43" s="230">
        <v>98</v>
      </c>
      <c r="V43" s="73" t="s">
        <v>375</v>
      </c>
      <c r="W43" s="73" t="s">
        <v>376</v>
      </c>
      <c r="X43" s="74">
        <v>731002</v>
      </c>
      <c r="Y43" s="74" t="str">
        <f t="shared" si="3"/>
        <v>73</v>
      </c>
      <c r="Z43" s="88">
        <v>99999999</v>
      </c>
      <c r="AA43" s="49" t="s">
        <v>377</v>
      </c>
      <c r="AB43" s="102"/>
      <c r="AD43" s="148"/>
    </row>
    <row r="44" spans="1:30" s="94" customFormat="1" ht="79.5" customHeight="1">
      <c r="A44" s="106"/>
      <c r="B44" s="174" t="s">
        <v>280</v>
      </c>
      <c r="C44" s="175" t="s">
        <v>219</v>
      </c>
      <c r="D44" s="175"/>
      <c r="E44" s="175"/>
      <c r="F44" s="176"/>
      <c r="G44" s="180" t="s">
        <v>403</v>
      </c>
      <c r="H44" s="116"/>
      <c r="I44" s="178"/>
      <c r="J44" s="178"/>
      <c r="K44" s="181"/>
      <c r="L44" s="179"/>
      <c r="M44" s="179"/>
      <c r="N44" s="178"/>
      <c r="O44" s="99"/>
      <c r="P44" s="100"/>
      <c r="Q44" s="56"/>
      <c r="R44" s="56"/>
      <c r="S44" s="48">
        <v>250000</v>
      </c>
      <c r="T44" s="231" t="s">
        <v>23</v>
      </c>
      <c r="U44" s="230">
        <v>98</v>
      </c>
      <c r="V44" s="73" t="s">
        <v>375</v>
      </c>
      <c r="W44" s="73" t="s">
        <v>376</v>
      </c>
      <c r="X44" s="74">
        <v>731002</v>
      </c>
      <c r="Y44" s="74" t="str">
        <f t="shared" si="3"/>
        <v>73</v>
      </c>
      <c r="Z44" s="88">
        <v>99999999</v>
      </c>
      <c r="AA44" s="49" t="s">
        <v>377</v>
      </c>
      <c r="AB44" s="102"/>
      <c r="AD44" s="148"/>
    </row>
    <row r="45" spans="1:30" s="94" customFormat="1" ht="102" customHeight="1">
      <c r="A45" s="106"/>
      <c r="B45" s="174" t="s">
        <v>280</v>
      </c>
      <c r="C45" s="175" t="s">
        <v>219</v>
      </c>
      <c r="D45" s="175"/>
      <c r="E45" s="175"/>
      <c r="F45" s="176"/>
      <c r="G45" s="180" t="s">
        <v>437</v>
      </c>
      <c r="H45" s="116"/>
      <c r="I45" s="178"/>
      <c r="J45" s="178"/>
      <c r="K45" s="181"/>
      <c r="L45" s="179"/>
      <c r="M45" s="179"/>
      <c r="N45" s="178"/>
      <c r="O45" s="99"/>
      <c r="P45" s="100"/>
      <c r="Q45" s="56"/>
      <c r="R45" s="56"/>
      <c r="S45" s="48">
        <v>1496506.8</v>
      </c>
      <c r="T45" s="231" t="s">
        <v>23</v>
      </c>
      <c r="U45" s="230">
        <v>98</v>
      </c>
      <c r="V45" s="73" t="s">
        <v>375</v>
      </c>
      <c r="W45" s="73" t="s">
        <v>376</v>
      </c>
      <c r="X45" s="74">
        <v>731002</v>
      </c>
      <c r="Y45" s="74" t="str">
        <f t="shared" si="3"/>
        <v>73</v>
      </c>
      <c r="Z45" s="88">
        <v>99999999</v>
      </c>
      <c r="AA45" s="49" t="s">
        <v>377</v>
      </c>
      <c r="AB45" s="102"/>
      <c r="AD45" s="148"/>
    </row>
    <row r="46" spans="1:30" s="94" customFormat="1" ht="150.75" customHeight="1">
      <c r="A46" s="106"/>
      <c r="B46" s="174" t="s">
        <v>280</v>
      </c>
      <c r="C46" s="175" t="s">
        <v>219</v>
      </c>
      <c r="D46" s="175"/>
      <c r="E46" s="175"/>
      <c r="F46" s="176"/>
      <c r="G46" s="180" t="s">
        <v>438</v>
      </c>
      <c r="H46" s="116"/>
      <c r="I46" s="178"/>
      <c r="J46" s="178"/>
      <c r="K46" s="181"/>
      <c r="L46" s="179"/>
      <c r="M46" s="179"/>
      <c r="N46" s="178"/>
      <c r="O46" s="99"/>
      <c r="P46" s="100"/>
      <c r="Q46" s="56"/>
      <c r="R46" s="56"/>
      <c r="S46" s="48">
        <v>1187587</v>
      </c>
      <c r="T46" s="231" t="s">
        <v>23</v>
      </c>
      <c r="U46" s="230">
        <v>98</v>
      </c>
      <c r="V46" s="73" t="s">
        <v>375</v>
      </c>
      <c r="W46" s="73" t="s">
        <v>376</v>
      </c>
      <c r="X46" s="74">
        <v>731002</v>
      </c>
      <c r="Y46" s="74" t="str">
        <f t="shared" si="3"/>
        <v>73</v>
      </c>
      <c r="Z46" s="88">
        <v>99999999</v>
      </c>
      <c r="AA46" s="49" t="s">
        <v>377</v>
      </c>
      <c r="AB46" s="102"/>
      <c r="AD46" s="148"/>
    </row>
    <row r="47" spans="1:30" ht="80.25" customHeight="1">
      <c r="A47" s="106"/>
      <c r="B47" s="174" t="s">
        <v>280</v>
      </c>
      <c r="C47" s="175" t="s">
        <v>219</v>
      </c>
      <c r="D47" s="95"/>
      <c r="E47" s="42"/>
      <c r="F47" s="78"/>
      <c r="G47" s="180" t="s">
        <v>439</v>
      </c>
      <c r="H47" s="116"/>
      <c r="I47" s="90"/>
      <c r="J47" s="90"/>
      <c r="K47" s="110"/>
      <c r="L47" s="91"/>
      <c r="M47" s="91"/>
      <c r="N47" s="90"/>
      <c r="O47" s="99">
        <v>9</v>
      </c>
      <c r="P47" s="100">
        <v>40000</v>
      </c>
      <c r="Q47" s="56">
        <f t="shared" si="4"/>
        <v>360000</v>
      </c>
      <c r="R47" s="56">
        <f t="shared" si="5"/>
        <v>43200</v>
      </c>
      <c r="S47" s="48">
        <f t="shared" si="6"/>
        <v>403200</v>
      </c>
      <c r="T47" s="62" t="s">
        <v>24</v>
      </c>
      <c r="U47" s="230">
        <v>98</v>
      </c>
      <c r="V47" s="73" t="s">
        <v>375</v>
      </c>
      <c r="W47" s="73" t="s">
        <v>376</v>
      </c>
      <c r="X47" s="82">
        <v>840105</v>
      </c>
      <c r="Y47" s="74" t="str">
        <f t="shared" si="3"/>
        <v>84</v>
      </c>
      <c r="Z47" s="88">
        <v>99999999</v>
      </c>
      <c r="AA47" s="49" t="s">
        <v>377</v>
      </c>
      <c r="AB47" s="102"/>
      <c r="AD47" s="148"/>
    </row>
    <row r="48" spans="1:30" ht="61.5" customHeight="1">
      <c r="A48" s="106"/>
      <c r="B48" s="174" t="s">
        <v>280</v>
      </c>
      <c r="C48" s="175" t="s">
        <v>219</v>
      </c>
      <c r="D48" s="95"/>
      <c r="E48" s="42"/>
      <c r="F48" s="78"/>
      <c r="G48" s="225" t="s">
        <v>440</v>
      </c>
      <c r="H48" s="116"/>
      <c r="I48" s="90"/>
      <c r="J48" s="90"/>
      <c r="K48" s="110"/>
      <c r="L48" s="91"/>
      <c r="M48" s="91"/>
      <c r="N48" s="90"/>
      <c r="O48" s="99">
        <v>3</v>
      </c>
      <c r="P48" s="100">
        <v>180000</v>
      </c>
      <c r="Q48" s="56">
        <f t="shared" si="4"/>
        <v>540000</v>
      </c>
      <c r="R48" s="56">
        <f t="shared" si="5"/>
        <v>64800</v>
      </c>
      <c r="S48" s="48">
        <f t="shared" si="6"/>
        <v>604800</v>
      </c>
      <c r="T48" s="62" t="s">
        <v>24</v>
      </c>
      <c r="U48" s="230">
        <v>98</v>
      </c>
      <c r="V48" s="73" t="s">
        <v>375</v>
      </c>
      <c r="W48" s="73" t="s">
        <v>376</v>
      </c>
      <c r="X48" s="82">
        <v>840105</v>
      </c>
      <c r="Y48" s="74" t="str">
        <f t="shared" si="3"/>
        <v>84</v>
      </c>
      <c r="Z48" s="88">
        <v>99999999</v>
      </c>
      <c r="AA48" s="49" t="s">
        <v>377</v>
      </c>
      <c r="AB48" s="102"/>
      <c r="AD48" s="148"/>
    </row>
    <row r="49" spans="1:30" ht="135" customHeight="1">
      <c r="A49" s="106"/>
      <c r="B49" s="174" t="s">
        <v>280</v>
      </c>
      <c r="C49" s="176" t="s">
        <v>459</v>
      </c>
      <c r="G49" s="180" t="s">
        <v>398</v>
      </c>
      <c r="H49" s="116"/>
      <c r="I49" s="90"/>
      <c r="J49" s="90"/>
      <c r="K49" s="110"/>
      <c r="L49" s="91"/>
      <c r="M49" s="91"/>
      <c r="N49" s="90"/>
      <c r="O49" s="96">
        <v>1</v>
      </c>
      <c r="P49" s="97">
        <v>387549.7841399997</v>
      </c>
      <c r="Q49" s="56">
        <f>+O49*P49</f>
        <v>387549.7841399997</v>
      </c>
      <c r="R49" s="56">
        <f>+Q49*12%</f>
        <v>46505.97409679996</v>
      </c>
      <c r="S49" s="48">
        <f>+Q49+R49</f>
        <v>434055.7582367997</v>
      </c>
      <c r="T49" s="62" t="s">
        <v>24</v>
      </c>
      <c r="U49" s="230">
        <v>98</v>
      </c>
      <c r="V49" s="73" t="s">
        <v>375</v>
      </c>
      <c r="W49" s="73" t="s">
        <v>376</v>
      </c>
      <c r="X49" s="82">
        <v>730811</v>
      </c>
      <c r="Y49" s="74" t="str">
        <f t="shared" si="3"/>
        <v>73</v>
      </c>
      <c r="Z49" s="88">
        <v>99999999</v>
      </c>
      <c r="AA49" s="49" t="s">
        <v>377</v>
      </c>
      <c r="AB49" s="102"/>
      <c r="AD49" s="148"/>
    </row>
    <row r="50" spans="1:30" ht="136.5" customHeight="1">
      <c r="A50" s="106"/>
      <c r="B50" s="174" t="s">
        <v>280</v>
      </c>
      <c r="C50" s="176" t="s">
        <v>459</v>
      </c>
      <c r="D50" s="95"/>
      <c r="E50" s="42"/>
      <c r="F50" s="78"/>
      <c r="G50" s="41" t="s">
        <v>399</v>
      </c>
      <c r="H50" s="116"/>
      <c r="I50" s="90"/>
      <c r="J50" s="90"/>
      <c r="K50" s="110"/>
      <c r="L50" s="91"/>
      <c r="M50" s="91"/>
      <c r="N50" s="90"/>
      <c r="O50" s="96">
        <v>1</v>
      </c>
      <c r="P50" s="97">
        <v>208978.35413999972</v>
      </c>
      <c r="Q50" s="56">
        <f aca="true" t="shared" si="7" ref="Q50:Q68">+O50*P50</f>
        <v>208978.35413999972</v>
      </c>
      <c r="R50" s="56">
        <f aca="true" t="shared" si="8" ref="R50:R68">+Q50*12%</f>
        <v>25077.402496799965</v>
      </c>
      <c r="S50" s="48">
        <f aca="true" t="shared" si="9" ref="S50:S68">+Q50+R50</f>
        <v>234055.7566367997</v>
      </c>
      <c r="T50" s="62" t="s">
        <v>24</v>
      </c>
      <c r="U50" s="230">
        <v>98</v>
      </c>
      <c r="V50" s="73" t="s">
        <v>375</v>
      </c>
      <c r="W50" s="73" t="s">
        <v>376</v>
      </c>
      <c r="X50" s="82">
        <v>750501</v>
      </c>
      <c r="Y50" s="74" t="str">
        <f t="shared" si="3"/>
        <v>75</v>
      </c>
      <c r="Z50" s="88">
        <v>99999999</v>
      </c>
      <c r="AA50" s="49" t="s">
        <v>377</v>
      </c>
      <c r="AB50" s="102"/>
      <c r="AD50" s="148"/>
    </row>
    <row r="51" spans="1:28" s="94" customFormat="1" ht="102" customHeight="1">
      <c r="A51" s="106"/>
      <c r="B51" s="174" t="s">
        <v>280</v>
      </c>
      <c r="C51" s="176" t="s">
        <v>459</v>
      </c>
      <c r="D51" s="175"/>
      <c r="E51" s="175"/>
      <c r="F51" s="176"/>
      <c r="G51" s="180" t="s">
        <v>400</v>
      </c>
      <c r="H51" s="116"/>
      <c r="I51" s="178"/>
      <c r="J51" s="178"/>
      <c r="K51" s="181"/>
      <c r="L51" s="179"/>
      <c r="M51" s="179"/>
      <c r="N51" s="178"/>
      <c r="O51" s="96">
        <v>1</v>
      </c>
      <c r="P51" s="97">
        <v>1012549.7841399998</v>
      </c>
      <c r="Q51" s="56">
        <f t="shared" si="7"/>
        <v>1012549.7841399998</v>
      </c>
      <c r="R51" s="56">
        <f t="shared" si="8"/>
        <v>121505.97409679997</v>
      </c>
      <c r="S51" s="48">
        <f t="shared" si="9"/>
        <v>1134055.7582367999</v>
      </c>
      <c r="T51" s="62" t="s">
        <v>24</v>
      </c>
      <c r="U51" s="230">
        <v>98</v>
      </c>
      <c r="V51" s="73" t="s">
        <v>375</v>
      </c>
      <c r="W51" s="73" t="s">
        <v>376</v>
      </c>
      <c r="X51" s="82">
        <v>750501</v>
      </c>
      <c r="Y51" s="74" t="str">
        <f t="shared" si="3"/>
        <v>75</v>
      </c>
      <c r="Z51" s="88">
        <v>99999999</v>
      </c>
      <c r="AA51" s="49" t="s">
        <v>377</v>
      </c>
      <c r="AB51" s="102"/>
    </row>
    <row r="52" spans="1:28" s="94" customFormat="1" ht="102" customHeight="1">
      <c r="A52" s="106"/>
      <c r="B52" s="174" t="s">
        <v>280</v>
      </c>
      <c r="C52" s="176" t="s">
        <v>459</v>
      </c>
      <c r="D52" s="175"/>
      <c r="E52" s="175"/>
      <c r="F52" s="176"/>
      <c r="G52" s="180" t="s">
        <v>465</v>
      </c>
      <c r="H52" s="116"/>
      <c r="I52" s="178"/>
      <c r="J52" s="178"/>
      <c r="K52" s="181"/>
      <c r="L52" s="179"/>
      <c r="M52" s="179"/>
      <c r="N52" s="178"/>
      <c r="O52" s="96">
        <v>1</v>
      </c>
      <c r="P52" s="97">
        <v>469692.6441399997</v>
      </c>
      <c r="Q52" s="56">
        <f t="shared" si="7"/>
        <v>469692.6441399997</v>
      </c>
      <c r="R52" s="56">
        <f t="shared" si="8"/>
        <v>56363.11729679996</v>
      </c>
      <c r="S52" s="48">
        <f t="shared" si="9"/>
        <v>526055.7614367997</v>
      </c>
      <c r="T52" s="62" t="s">
        <v>24</v>
      </c>
      <c r="U52" s="230">
        <v>98</v>
      </c>
      <c r="V52" s="73" t="s">
        <v>375</v>
      </c>
      <c r="W52" s="73" t="s">
        <v>376</v>
      </c>
      <c r="X52" s="82">
        <v>750501</v>
      </c>
      <c r="Y52" s="74" t="str">
        <f t="shared" si="3"/>
        <v>75</v>
      </c>
      <c r="Z52" s="88">
        <v>99999999</v>
      </c>
      <c r="AA52" s="49" t="s">
        <v>377</v>
      </c>
      <c r="AB52" s="102"/>
    </row>
    <row r="53" spans="1:28" s="94" customFormat="1" ht="102" customHeight="1">
      <c r="A53" s="106"/>
      <c r="B53" s="174" t="s">
        <v>280</v>
      </c>
      <c r="C53" s="176" t="s">
        <v>459</v>
      </c>
      <c r="D53" s="175"/>
      <c r="E53" s="175"/>
      <c r="F53" s="176"/>
      <c r="G53" s="180" t="s">
        <v>466</v>
      </c>
      <c r="H53" s="116"/>
      <c r="I53" s="178"/>
      <c r="J53" s="178"/>
      <c r="K53" s="181"/>
      <c r="L53" s="179"/>
      <c r="M53" s="179"/>
      <c r="N53" s="178"/>
      <c r="O53" s="96">
        <v>1</v>
      </c>
      <c r="P53" s="97">
        <v>235092.6441399997</v>
      </c>
      <c r="Q53" s="56">
        <f t="shared" si="7"/>
        <v>235092.6441399997</v>
      </c>
      <c r="R53" s="56">
        <f t="shared" si="8"/>
        <v>28211.117296799963</v>
      </c>
      <c r="S53" s="48">
        <f t="shared" si="9"/>
        <v>263303.76143679966</v>
      </c>
      <c r="T53" s="62" t="s">
        <v>24</v>
      </c>
      <c r="U53" s="230">
        <v>98</v>
      </c>
      <c r="V53" s="73" t="s">
        <v>375</v>
      </c>
      <c r="W53" s="73" t="s">
        <v>376</v>
      </c>
      <c r="X53" s="82">
        <v>750501</v>
      </c>
      <c r="Y53" s="74" t="str">
        <f t="shared" si="3"/>
        <v>75</v>
      </c>
      <c r="Z53" s="88">
        <v>99999999</v>
      </c>
      <c r="AA53" s="49" t="s">
        <v>377</v>
      </c>
      <c r="AB53" s="102"/>
    </row>
    <row r="54" spans="1:28" s="94" customFormat="1" ht="102" customHeight="1">
      <c r="A54" s="106"/>
      <c r="B54" s="174" t="s">
        <v>280</v>
      </c>
      <c r="C54" s="176" t="s">
        <v>459</v>
      </c>
      <c r="D54" s="175"/>
      <c r="E54" s="175"/>
      <c r="F54" s="176"/>
      <c r="G54" s="180" t="s">
        <v>467</v>
      </c>
      <c r="H54" s="116"/>
      <c r="I54" s="178"/>
      <c r="J54" s="178"/>
      <c r="K54" s="181"/>
      <c r="L54" s="179"/>
      <c r="M54" s="179"/>
      <c r="N54" s="178"/>
      <c r="O54" s="96">
        <v>1</v>
      </c>
      <c r="P54" s="97">
        <v>440692.6441399997</v>
      </c>
      <c r="Q54" s="56">
        <f t="shared" si="7"/>
        <v>440692.6441399997</v>
      </c>
      <c r="R54" s="56">
        <f t="shared" si="8"/>
        <v>52883.11729679996</v>
      </c>
      <c r="S54" s="48">
        <f t="shared" si="9"/>
        <v>493575.76143679966</v>
      </c>
      <c r="T54" s="62" t="s">
        <v>24</v>
      </c>
      <c r="U54" s="230">
        <v>98</v>
      </c>
      <c r="V54" s="73" t="s">
        <v>375</v>
      </c>
      <c r="W54" s="73" t="s">
        <v>376</v>
      </c>
      <c r="X54" s="82">
        <v>750501</v>
      </c>
      <c r="Y54" s="74" t="str">
        <f t="shared" si="3"/>
        <v>75</v>
      </c>
      <c r="Z54" s="88">
        <v>99999999</v>
      </c>
      <c r="AA54" s="49" t="s">
        <v>377</v>
      </c>
      <c r="AB54" s="102"/>
    </row>
    <row r="55" spans="1:28" s="94" customFormat="1" ht="102" customHeight="1">
      <c r="A55" s="106"/>
      <c r="B55" s="174" t="s">
        <v>280</v>
      </c>
      <c r="C55" s="176" t="s">
        <v>459</v>
      </c>
      <c r="D55" s="175"/>
      <c r="E55" s="175"/>
      <c r="F55" s="176"/>
      <c r="G55" s="180" t="s">
        <v>401</v>
      </c>
      <c r="H55" s="116"/>
      <c r="I55" s="178"/>
      <c r="J55" s="178"/>
      <c r="K55" s="181"/>
      <c r="L55" s="179"/>
      <c r="M55" s="179"/>
      <c r="N55" s="178"/>
      <c r="O55" s="96">
        <v>1</v>
      </c>
      <c r="P55" s="97">
        <v>159692.6441399997</v>
      </c>
      <c r="Q55" s="56">
        <f t="shared" si="7"/>
        <v>159692.6441399997</v>
      </c>
      <c r="R55" s="56">
        <f t="shared" si="8"/>
        <v>19163.117296799963</v>
      </c>
      <c r="S55" s="48">
        <f t="shared" si="9"/>
        <v>178855.76143679966</v>
      </c>
      <c r="T55" s="62" t="s">
        <v>24</v>
      </c>
      <c r="U55" s="230">
        <v>98</v>
      </c>
      <c r="V55" s="73" t="s">
        <v>375</v>
      </c>
      <c r="W55" s="73" t="s">
        <v>376</v>
      </c>
      <c r="X55" s="82">
        <v>750501</v>
      </c>
      <c r="Y55" s="74" t="str">
        <f t="shared" si="3"/>
        <v>75</v>
      </c>
      <c r="Z55" s="88">
        <v>99999999</v>
      </c>
      <c r="AA55" s="49" t="s">
        <v>377</v>
      </c>
      <c r="AB55" s="102"/>
    </row>
    <row r="56" spans="1:28" s="94" customFormat="1" ht="102" customHeight="1">
      <c r="A56" s="106"/>
      <c r="B56" s="174" t="s">
        <v>280</v>
      </c>
      <c r="C56" s="176" t="s">
        <v>459</v>
      </c>
      <c r="D56" s="175"/>
      <c r="E56" s="175"/>
      <c r="F56" s="176"/>
      <c r="G56" s="180" t="s">
        <v>402</v>
      </c>
      <c r="H56" s="116"/>
      <c r="I56" s="178"/>
      <c r="J56" s="178"/>
      <c r="K56" s="181"/>
      <c r="L56" s="179"/>
      <c r="M56" s="179"/>
      <c r="N56" s="178"/>
      <c r="O56" s="96">
        <v>1</v>
      </c>
      <c r="P56" s="97">
        <v>159792.6441399997</v>
      </c>
      <c r="Q56" s="56">
        <f t="shared" si="7"/>
        <v>159792.6441399997</v>
      </c>
      <c r="R56" s="56">
        <f t="shared" si="8"/>
        <v>19175.117296799963</v>
      </c>
      <c r="S56" s="48">
        <f t="shared" si="9"/>
        <v>178967.76143679966</v>
      </c>
      <c r="T56" s="62" t="s">
        <v>24</v>
      </c>
      <c r="U56" s="230">
        <v>98</v>
      </c>
      <c r="V56" s="73" t="s">
        <v>375</v>
      </c>
      <c r="W56" s="73" t="s">
        <v>376</v>
      </c>
      <c r="X56" s="82">
        <v>750501</v>
      </c>
      <c r="Y56" s="74" t="str">
        <f t="shared" si="3"/>
        <v>75</v>
      </c>
      <c r="Z56" s="88">
        <v>99999999</v>
      </c>
      <c r="AA56" s="49" t="s">
        <v>377</v>
      </c>
      <c r="AB56" s="102"/>
    </row>
    <row r="57" spans="1:28" s="94" customFormat="1" ht="102" customHeight="1">
      <c r="A57" s="106"/>
      <c r="B57" s="174" t="s">
        <v>280</v>
      </c>
      <c r="C57" s="176" t="s">
        <v>459</v>
      </c>
      <c r="D57" s="175"/>
      <c r="E57" s="175"/>
      <c r="F57" s="176"/>
      <c r="G57" s="180" t="s">
        <v>387</v>
      </c>
      <c r="H57" s="116"/>
      <c r="I57" s="178"/>
      <c r="J57" s="178"/>
      <c r="K57" s="181"/>
      <c r="L57" s="179"/>
      <c r="M57" s="179"/>
      <c r="N57" s="178"/>
      <c r="O57" s="96">
        <v>1</v>
      </c>
      <c r="P57" s="97">
        <v>319692.64414</v>
      </c>
      <c r="Q57" s="56">
        <f t="shared" si="7"/>
        <v>319692.64414</v>
      </c>
      <c r="R57" s="56">
        <f t="shared" si="8"/>
        <v>38363.117296799996</v>
      </c>
      <c r="S57" s="48">
        <f t="shared" si="9"/>
        <v>358055.7614368</v>
      </c>
      <c r="T57" s="62" t="s">
        <v>24</v>
      </c>
      <c r="U57" s="230">
        <v>98</v>
      </c>
      <c r="V57" s="73" t="s">
        <v>375</v>
      </c>
      <c r="W57" s="73" t="s">
        <v>376</v>
      </c>
      <c r="X57" s="82">
        <v>750501</v>
      </c>
      <c r="Y57" s="74" t="str">
        <f t="shared" si="3"/>
        <v>75</v>
      </c>
      <c r="Z57" s="88">
        <v>99999999</v>
      </c>
      <c r="AA57" s="49" t="s">
        <v>377</v>
      </c>
      <c r="AB57" s="102"/>
    </row>
    <row r="58" spans="1:28" s="94" customFormat="1" ht="102" customHeight="1">
      <c r="A58" s="106"/>
      <c r="B58" s="174" t="s">
        <v>280</v>
      </c>
      <c r="C58" s="176" t="s">
        <v>459</v>
      </c>
      <c r="D58" s="175"/>
      <c r="E58" s="175"/>
      <c r="F58" s="176"/>
      <c r="G58" s="180" t="s">
        <v>468</v>
      </c>
      <c r="H58" s="116"/>
      <c r="I58" s="178"/>
      <c r="J58" s="178"/>
      <c r="K58" s="181"/>
      <c r="L58" s="179"/>
      <c r="M58" s="179"/>
      <c r="N58" s="178"/>
      <c r="O58" s="96">
        <v>1</v>
      </c>
      <c r="P58" s="97">
        <f>2479692.64414-287262.35</f>
        <v>2192430.29414</v>
      </c>
      <c r="Q58" s="56">
        <f t="shared" si="7"/>
        <v>2192430.29414</v>
      </c>
      <c r="R58" s="56">
        <f t="shared" si="8"/>
        <v>263091.6352968</v>
      </c>
      <c r="S58" s="48">
        <f t="shared" si="9"/>
        <v>2455521.9294368</v>
      </c>
      <c r="T58" s="62" t="s">
        <v>24</v>
      </c>
      <c r="U58" s="230">
        <v>98</v>
      </c>
      <c r="V58" s="73" t="s">
        <v>375</v>
      </c>
      <c r="W58" s="73" t="s">
        <v>376</v>
      </c>
      <c r="X58" s="82">
        <v>750501</v>
      </c>
      <c r="Y58" s="74" t="str">
        <f t="shared" si="3"/>
        <v>75</v>
      </c>
      <c r="Z58" s="88">
        <v>99999999</v>
      </c>
      <c r="AA58" s="49" t="s">
        <v>377</v>
      </c>
      <c r="AB58" s="102"/>
    </row>
    <row r="59" spans="1:28" s="94" customFormat="1" ht="102" customHeight="1">
      <c r="A59" s="106"/>
      <c r="B59" s="174" t="s">
        <v>280</v>
      </c>
      <c r="C59" s="176" t="s">
        <v>459</v>
      </c>
      <c r="D59" s="175"/>
      <c r="E59" s="175"/>
      <c r="F59" s="176"/>
      <c r="G59" s="180" t="s">
        <v>388</v>
      </c>
      <c r="H59" s="116"/>
      <c r="I59" s="178"/>
      <c r="J59" s="178"/>
      <c r="K59" s="181"/>
      <c r="L59" s="179"/>
      <c r="M59" s="179"/>
      <c r="N59" s="178"/>
      <c r="O59" s="96">
        <v>1</v>
      </c>
      <c r="P59" s="97">
        <v>432192.6441399997</v>
      </c>
      <c r="Q59" s="56">
        <f t="shared" si="7"/>
        <v>432192.6441399997</v>
      </c>
      <c r="R59" s="56">
        <f t="shared" si="8"/>
        <v>51863.11729679996</v>
      </c>
      <c r="S59" s="48">
        <f t="shared" si="9"/>
        <v>484055.76143679966</v>
      </c>
      <c r="T59" s="62" t="s">
        <v>24</v>
      </c>
      <c r="U59" s="230">
        <v>98</v>
      </c>
      <c r="V59" s="73" t="s">
        <v>375</v>
      </c>
      <c r="W59" s="73" t="s">
        <v>376</v>
      </c>
      <c r="X59" s="82">
        <v>750501</v>
      </c>
      <c r="Y59" s="74" t="str">
        <f t="shared" si="3"/>
        <v>75</v>
      </c>
      <c r="Z59" s="88">
        <v>99999999</v>
      </c>
      <c r="AA59" s="49" t="s">
        <v>377</v>
      </c>
      <c r="AB59" s="102"/>
    </row>
    <row r="60" spans="1:28" s="94" customFormat="1" ht="102" customHeight="1">
      <c r="A60" s="106"/>
      <c r="B60" s="174" t="s">
        <v>280</v>
      </c>
      <c r="C60" s="176" t="s">
        <v>459</v>
      </c>
      <c r="D60" s="175"/>
      <c r="E60" s="175"/>
      <c r="F60" s="176"/>
      <c r="G60" s="180" t="s">
        <v>389</v>
      </c>
      <c r="H60" s="116"/>
      <c r="I60" s="178"/>
      <c r="J60" s="178"/>
      <c r="K60" s="181"/>
      <c r="L60" s="179"/>
      <c r="M60" s="179"/>
      <c r="N60" s="178"/>
      <c r="O60" s="96">
        <v>1</v>
      </c>
      <c r="P60" s="97">
        <v>641478.4541399997</v>
      </c>
      <c r="Q60" s="56">
        <f t="shared" si="7"/>
        <v>641478.4541399997</v>
      </c>
      <c r="R60" s="56">
        <f t="shared" si="8"/>
        <v>76977.41449679996</v>
      </c>
      <c r="S60" s="48">
        <f t="shared" si="9"/>
        <v>718455.8686367996</v>
      </c>
      <c r="T60" s="62" t="s">
        <v>24</v>
      </c>
      <c r="U60" s="230">
        <v>98</v>
      </c>
      <c r="V60" s="73" t="s">
        <v>375</v>
      </c>
      <c r="W60" s="73" t="s">
        <v>376</v>
      </c>
      <c r="X60" s="82">
        <v>750501</v>
      </c>
      <c r="Y60" s="74" t="str">
        <f t="shared" si="3"/>
        <v>75</v>
      </c>
      <c r="Z60" s="88">
        <v>99999999</v>
      </c>
      <c r="AA60" s="49" t="s">
        <v>377</v>
      </c>
      <c r="AB60" s="102"/>
    </row>
    <row r="61" spans="1:28" s="94" customFormat="1" ht="102" customHeight="1">
      <c r="A61" s="106"/>
      <c r="B61" s="174" t="s">
        <v>280</v>
      </c>
      <c r="C61" s="176" t="s">
        <v>459</v>
      </c>
      <c r="D61" s="175"/>
      <c r="E61" s="175"/>
      <c r="F61" s="176"/>
      <c r="G61" s="180" t="s">
        <v>390</v>
      </c>
      <c r="H61" s="116"/>
      <c r="I61" s="178"/>
      <c r="J61" s="178"/>
      <c r="K61" s="181"/>
      <c r="L61" s="179"/>
      <c r="M61" s="179"/>
      <c r="N61" s="178"/>
      <c r="O61" s="96">
        <v>1</v>
      </c>
      <c r="P61" s="97">
        <v>521478.3541399997</v>
      </c>
      <c r="Q61" s="56">
        <f t="shared" si="7"/>
        <v>521478.3541399997</v>
      </c>
      <c r="R61" s="56">
        <f t="shared" si="8"/>
        <v>62577.402496799965</v>
      </c>
      <c r="S61" s="48">
        <f t="shared" si="9"/>
        <v>584055.7566367997</v>
      </c>
      <c r="T61" s="62" t="s">
        <v>24</v>
      </c>
      <c r="U61" s="230">
        <v>98</v>
      </c>
      <c r="V61" s="73" t="s">
        <v>375</v>
      </c>
      <c r="W61" s="73" t="s">
        <v>376</v>
      </c>
      <c r="X61" s="82">
        <v>750501</v>
      </c>
      <c r="Y61" s="74" t="str">
        <f t="shared" si="3"/>
        <v>75</v>
      </c>
      <c r="Z61" s="88">
        <v>99999999</v>
      </c>
      <c r="AA61" s="49" t="s">
        <v>377</v>
      </c>
      <c r="AB61" s="102"/>
    </row>
    <row r="62" spans="1:28" s="94" customFormat="1" ht="102" customHeight="1">
      <c r="A62" s="106"/>
      <c r="B62" s="174" t="s">
        <v>280</v>
      </c>
      <c r="C62" s="176" t="s">
        <v>459</v>
      </c>
      <c r="D62" s="175"/>
      <c r="E62" s="175"/>
      <c r="F62" s="176"/>
      <c r="G62" s="180" t="s">
        <v>391</v>
      </c>
      <c r="H62" s="116"/>
      <c r="I62" s="178"/>
      <c r="J62" s="178"/>
      <c r="K62" s="181"/>
      <c r="L62" s="179"/>
      <c r="M62" s="179"/>
      <c r="N62" s="178"/>
      <c r="O62" s="96">
        <v>1</v>
      </c>
      <c r="P62" s="97">
        <v>566121.2141399997</v>
      </c>
      <c r="Q62" s="56">
        <f t="shared" si="7"/>
        <v>566121.2141399997</v>
      </c>
      <c r="R62" s="56">
        <f t="shared" si="8"/>
        <v>67934.54569679996</v>
      </c>
      <c r="S62" s="48">
        <f t="shared" si="9"/>
        <v>634055.7598367997</v>
      </c>
      <c r="T62" s="62" t="s">
        <v>24</v>
      </c>
      <c r="U62" s="230">
        <v>98</v>
      </c>
      <c r="V62" s="73" t="s">
        <v>375</v>
      </c>
      <c r="W62" s="73" t="s">
        <v>376</v>
      </c>
      <c r="X62" s="82">
        <v>750501</v>
      </c>
      <c r="Y62" s="74" t="str">
        <f t="shared" si="3"/>
        <v>75</v>
      </c>
      <c r="Z62" s="88">
        <v>99999999</v>
      </c>
      <c r="AA62" s="49" t="s">
        <v>377</v>
      </c>
      <c r="AB62" s="102"/>
    </row>
    <row r="63" spans="1:28" s="94" customFormat="1" ht="102" customHeight="1">
      <c r="A63" s="106"/>
      <c r="B63" s="174" t="s">
        <v>280</v>
      </c>
      <c r="C63" s="176" t="s">
        <v>459</v>
      </c>
      <c r="D63" s="175"/>
      <c r="E63" s="175"/>
      <c r="F63" s="176"/>
      <c r="G63" s="180" t="s">
        <v>392</v>
      </c>
      <c r="H63" s="116"/>
      <c r="I63" s="178"/>
      <c r="J63" s="178"/>
      <c r="K63" s="181"/>
      <c r="L63" s="179"/>
      <c r="M63" s="179"/>
      <c r="N63" s="178"/>
      <c r="O63" s="96">
        <v>1</v>
      </c>
      <c r="P63" s="97">
        <v>619692.6441399998</v>
      </c>
      <c r="Q63" s="56">
        <f t="shared" si="7"/>
        <v>619692.6441399998</v>
      </c>
      <c r="R63" s="56">
        <f t="shared" si="8"/>
        <v>74363.11729679997</v>
      </c>
      <c r="S63" s="48">
        <f t="shared" si="9"/>
        <v>694055.7614367998</v>
      </c>
      <c r="T63" s="62" t="s">
        <v>24</v>
      </c>
      <c r="U63" s="230">
        <v>98</v>
      </c>
      <c r="V63" s="73" t="s">
        <v>375</v>
      </c>
      <c r="W63" s="73" t="s">
        <v>376</v>
      </c>
      <c r="X63" s="82">
        <v>750501</v>
      </c>
      <c r="Y63" s="74" t="str">
        <f t="shared" si="3"/>
        <v>75</v>
      </c>
      <c r="Z63" s="88">
        <v>99999999</v>
      </c>
      <c r="AA63" s="49" t="s">
        <v>377</v>
      </c>
      <c r="AB63" s="102"/>
    </row>
    <row r="64" spans="1:28" s="94" customFormat="1" ht="102" customHeight="1">
      <c r="A64" s="106"/>
      <c r="B64" s="174" t="s">
        <v>280</v>
      </c>
      <c r="C64" s="176" t="s">
        <v>459</v>
      </c>
      <c r="D64" s="175"/>
      <c r="E64" s="175"/>
      <c r="F64" s="176"/>
      <c r="G64" s="180" t="s">
        <v>393</v>
      </c>
      <c r="H64" s="116"/>
      <c r="I64" s="178"/>
      <c r="J64" s="178"/>
      <c r="K64" s="181"/>
      <c r="L64" s="179"/>
      <c r="M64" s="179"/>
      <c r="N64" s="178"/>
      <c r="O64" s="96">
        <v>1</v>
      </c>
      <c r="P64" s="97">
        <v>559692.6441399998</v>
      </c>
      <c r="Q64" s="56">
        <f t="shared" si="7"/>
        <v>559692.6441399998</v>
      </c>
      <c r="R64" s="56">
        <f t="shared" si="8"/>
        <v>67163.11729679997</v>
      </c>
      <c r="S64" s="48">
        <f t="shared" si="9"/>
        <v>626855.7614367998</v>
      </c>
      <c r="T64" s="62" t="s">
        <v>24</v>
      </c>
      <c r="U64" s="230">
        <v>98</v>
      </c>
      <c r="V64" s="73" t="s">
        <v>375</v>
      </c>
      <c r="W64" s="73" t="s">
        <v>376</v>
      </c>
      <c r="X64" s="82">
        <v>750501</v>
      </c>
      <c r="Y64" s="74" t="str">
        <f t="shared" si="3"/>
        <v>75</v>
      </c>
      <c r="Z64" s="88">
        <v>99999999</v>
      </c>
      <c r="AA64" s="49" t="s">
        <v>377</v>
      </c>
      <c r="AB64" s="102"/>
    </row>
    <row r="65" spans="1:28" s="94" customFormat="1" ht="102" customHeight="1">
      <c r="A65" s="106"/>
      <c r="B65" s="174" t="s">
        <v>280</v>
      </c>
      <c r="C65" s="176" t="s">
        <v>459</v>
      </c>
      <c r="D65" s="175"/>
      <c r="E65" s="175"/>
      <c r="F65" s="176"/>
      <c r="G65" s="180" t="s">
        <v>394</v>
      </c>
      <c r="H65" s="116"/>
      <c r="I65" s="178"/>
      <c r="J65" s="178"/>
      <c r="K65" s="181"/>
      <c r="L65" s="179"/>
      <c r="M65" s="179"/>
      <c r="N65" s="178"/>
      <c r="O65" s="96">
        <v>1</v>
      </c>
      <c r="P65" s="97">
        <v>799080.3571</v>
      </c>
      <c r="Q65" s="56">
        <f t="shared" si="7"/>
        <v>799080.3571</v>
      </c>
      <c r="R65" s="56">
        <f t="shared" si="8"/>
        <v>95889.642852</v>
      </c>
      <c r="S65" s="48">
        <f t="shared" si="9"/>
        <v>894969.999952</v>
      </c>
      <c r="T65" s="62" t="s">
        <v>24</v>
      </c>
      <c r="U65" s="230">
        <v>98</v>
      </c>
      <c r="V65" s="73" t="s">
        <v>375</v>
      </c>
      <c r="W65" s="73" t="s">
        <v>376</v>
      </c>
      <c r="X65" s="82">
        <v>750501</v>
      </c>
      <c r="Y65" s="74" t="str">
        <f t="shared" si="3"/>
        <v>75</v>
      </c>
      <c r="Z65" s="88">
        <v>99999999</v>
      </c>
      <c r="AA65" s="49" t="s">
        <v>377</v>
      </c>
      <c r="AB65" s="102"/>
    </row>
    <row r="66" spans="1:28" s="94" customFormat="1" ht="102" customHeight="1">
      <c r="A66" s="106"/>
      <c r="B66" s="174" t="s">
        <v>280</v>
      </c>
      <c r="C66" s="176" t="s">
        <v>459</v>
      </c>
      <c r="D66" s="175"/>
      <c r="E66" s="175"/>
      <c r="F66" s="176"/>
      <c r="G66" s="180" t="s">
        <v>395</v>
      </c>
      <c r="H66" s="116"/>
      <c r="I66" s="178"/>
      <c r="J66" s="178"/>
      <c r="K66" s="181"/>
      <c r="L66" s="179"/>
      <c r="M66" s="179"/>
      <c r="N66" s="178"/>
      <c r="O66" s="96">
        <v>1</v>
      </c>
      <c r="P66" s="97">
        <v>369692.6441399997</v>
      </c>
      <c r="Q66" s="56">
        <f t="shared" si="7"/>
        <v>369692.6441399997</v>
      </c>
      <c r="R66" s="56">
        <f t="shared" si="8"/>
        <v>44363.11729679996</v>
      </c>
      <c r="S66" s="48">
        <f t="shared" si="9"/>
        <v>414055.76143679966</v>
      </c>
      <c r="T66" s="62" t="s">
        <v>24</v>
      </c>
      <c r="U66" s="230">
        <v>98</v>
      </c>
      <c r="V66" s="73" t="s">
        <v>375</v>
      </c>
      <c r="W66" s="73" t="s">
        <v>376</v>
      </c>
      <c r="X66" s="82">
        <v>750501</v>
      </c>
      <c r="Y66" s="74" t="str">
        <f t="shared" si="3"/>
        <v>75</v>
      </c>
      <c r="Z66" s="88">
        <v>99999999</v>
      </c>
      <c r="AA66" s="49" t="s">
        <v>377</v>
      </c>
      <c r="AB66" s="102"/>
    </row>
    <row r="67" spans="1:28" s="94" customFormat="1" ht="102" customHeight="1">
      <c r="A67" s="106"/>
      <c r="B67" s="174" t="s">
        <v>280</v>
      </c>
      <c r="C67" s="176" t="s">
        <v>459</v>
      </c>
      <c r="D67" s="175"/>
      <c r="E67" s="175"/>
      <c r="F67" s="176"/>
      <c r="G67" s="180" t="s">
        <v>396</v>
      </c>
      <c r="H67" s="116"/>
      <c r="I67" s="178"/>
      <c r="J67" s="178"/>
      <c r="K67" s="181"/>
      <c r="L67" s="179"/>
      <c r="M67" s="179"/>
      <c r="N67" s="178"/>
      <c r="O67" s="96">
        <v>1</v>
      </c>
      <c r="P67" s="97">
        <f>209692.64414-4136.67</f>
        <v>205555.97413999998</v>
      </c>
      <c r="Q67" s="56">
        <f t="shared" si="7"/>
        <v>205555.97413999998</v>
      </c>
      <c r="R67" s="56">
        <f t="shared" si="8"/>
        <v>24666.716896799997</v>
      </c>
      <c r="S67" s="48">
        <f t="shared" si="9"/>
        <v>230222.69103679998</v>
      </c>
      <c r="T67" s="62" t="s">
        <v>24</v>
      </c>
      <c r="U67" s="230">
        <v>98</v>
      </c>
      <c r="V67" s="73" t="s">
        <v>375</v>
      </c>
      <c r="W67" s="73" t="s">
        <v>376</v>
      </c>
      <c r="X67" s="82">
        <v>750501</v>
      </c>
      <c r="Y67" s="74" t="str">
        <f t="shared" si="3"/>
        <v>75</v>
      </c>
      <c r="Z67" s="88">
        <v>99999999</v>
      </c>
      <c r="AA67" s="49" t="s">
        <v>377</v>
      </c>
      <c r="AB67" s="102"/>
    </row>
    <row r="68" spans="1:28" s="94" customFormat="1" ht="102" customHeight="1">
      <c r="A68" s="106"/>
      <c r="B68" s="174" t="s">
        <v>280</v>
      </c>
      <c r="C68" s="176" t="s">
        <v>459</v>
      </c>
      <c r="D68" s="175"/>
      <c r="E68" s="175"/>
      <c r="F68" s="176"/>
      <c r="G68" s="180" t="s">
        <v>397</v>
      </c>
      <c r="H68" s="116"/>
      <c r="I68" s="178"/>
      <c r="J68" s="178"/>
      <c r="K68" s="181"/>
      <c r="L68" s="179"/>
      <c r="M68" s="179"/>
      <c r="N68" s="178"/>
      <c r="O68" s="96">
        <v>1</v>
      </c>
      <c r="P68" s="97">
        <f>155049.78414+34471.57+89003.52</f>
        <v>278524.87414</v>
      </c>
      <c r="Q68" s="56">
        <f t="shared" si="7"/>
        <v>278524.87414</v>
      </c>
      <c r="R68" s="56">
        <f t="shared" si="8"/>
        <v>33422.9848968</v>
      </c>
      <c r="S68" s="48">
        <f t="shared" si="9"/>
        <v>311947.85903680004</v>
      </c>
      <c r="T68" s="62" t="s">
        <v>24</v>
      </c>
      <c r="U68" s="230">
        <v>98</v>
      </c>
      <c r="V68" s="73" t="s">
        <v>375</v>
      </c>
      <c r="W68" s="73" t="s">
        <v>376</v>
      </c>
      <c r="X68" s="82">
        <v>750501</v>
      </c>
      <c r="Y68" s="74" t="str">
        <f t="shared" si="3"/>
        <v>75</v>
      </c>
      <c r="Z68" s="88">
        <v>99999999</v>
      </c>
      <c r="AA68" s="49" t="s">
        <v>377</v>
      </c>
      <c r="AB68" s="102"/>
    </row>
    <row r="69" spans="1:28" s="94" customFormat="1" ht="102" customHeight="1">
      <c r="A69" s="106"/>
      <c r="B69" s="174" t="s">
        <v>280</v>
      </c>
      <c r="C69" s="176" t="s">
        <v>459</v>
      </c>
      <c r="D69" s="175"/>
      <c r="E69" s="175"/>
      <c r="F69" s="176"/>
      <c r="G69" s="180" t="s">
        <v>404</v>
      </c>
      <c r="H69" s="116"/>
      <c r="I69" s="178"/>
      <c r="J69" s="178"/>
      <c r="K69" s="181"/>
      <c r="L69" s="179"/>
      <c r="M69" s="179"/>
      <c r="N69" s="178"/>
      <c r="O69" s="96"/>
      <c r="P69" s="97"/>
      <c r="Q69" s="56"/>
      <c r="R69" s="56"/>
      <c r="S69" s="48">
        <v>177220.2</v>
      </c>
      <c r="T69" s="231" t="s">
        <v>23</v>
      </c>
      <c r="U69" s="230">
        <v>98</v>
      </c>
      <c r="V69" s="73" t="s">
        <v>375</v>
      </c>
      <c r="W69" s="73" t="s">
        <v>376</v>
      </c>
      <c r="X69" s="82">
        <v>750501</v>
      </c>
      <c r="Y69" s="74" t="str">
        <f aca="true" t="shared" si="10" ref="Y69:Y94">LEFT(X69,2)</f>
        <v>75</v>
      </c>
      <c r="Z69" s="88">
        <v>99999999</v>
      </c>
      <c r="AA69" s="49" t="s">
        <v>377</v>
      </c>
      <c r="AB69" s="102"/>
    </row>
    <row r="70" spans="1:28" s="94" customFormat="1" ht="102" customHeight="1">
      <c r="A70" s="106"/>
      <c r="B70" s="174" t="s">
        <v>280</v>
      </c>
      <c r="C70" s="176" t="s">
        <v>459</v>
      </c>
      <c r="D70" s="175"/>
      <c r="E70" s="175"/>
      <c r="F70" s="176"/>
      <c r="G70" s="180" t="s">
        <v>405</v>
      </c>
      <c r="H70" s="116"/>
      <c r="I70" s="178"/>
      <c r="J70" s="178"/>
      <c r="K70" s="181"/>
      <c r="L70" s="179"/>
      <c r="M70" s="179"/>
      <c r="N70" s="178"/>
      <c r="O70" s="96"/>
      <c r="P70" s="97"/>
      <c r="Q70" s="56"/>
      <c r="R70" s="56"/>
      <c r="S70" s="48">
        <v>22778.609999999986</v>
      </c>
      <c r="T70" s="231" t="s">
        <v>23</v>
      </c>
      <c r="U70" s="230">
        <v>98</v>
      </c>
      <c r="V70" s="73" t="s">
        <v>375</v>
      </c>
      <c r="W70" s="73" t="s">
        <v>376</v>
      </c>
      <c r="X70" s="82">
        <v>750501</v>
      </c>
      <c r="Y70" s="74" t="str">
        <f t="shared" si="10"/>
        <v>75</v>
      </c>
      <c r="Z70" s="88">
        <v>99999999</v>
      </c>
      <c r="AA70" s="49" t="s">
        <v>377</v>
      </c>
      <c r="AB70" s="102"/>
    </row>
    <row r="71" spans="1:28" s="94" customFormat="1" ht="102" customHeight="1">
      <c r="A71" s="106"/>
      <c r="B71" s="174" t="s">
        <v>280</v>
      </c>
      <c r="C71" s="176" t="s">
        <v>459</v>
      </c>
      <c r="D71" s="175"/>
      <c r="E71" s="175"/>
      <c r="F71" s="176"/>
      <c r="G71" s="180" t="s">
        <v>406</v>
      </c>
      <c r="H71" s="116"/>
      <c r="I71" s="178"/>
      <c r="J71" s="178"/>
      <c r="K71" s="181"/>
      <c r="L71" s="179"/>
      <c r="M71" s="179"/>
      <c r="N71" s="178"/>
      <c r="O71" s="96"/>
      <c r="P71" s="97"/>
      <c r="Q71" s="56"/>
      <c r="R71" s="56"/>
      <c r="S71" s="48">
        <v>629870.623400005</v>
      </c>
      <c r="T71" s="231" t="s">
        <v>23</v>
      </c>
      <c r="U71" s="230">
        <v>98</v>
      </c>
      <c r="V71" s="73" t="s">
        <v>375</v>
      </c>
      <c r="W71" s="73" t="s">
        <v>376</v>
      </c>
      <c r="X71" s="82">
        <v>750501</v>
      </c>
      <c r="Y71" s="74" t="str">
        <f t="shared" si="10"/>
        <v>75</v>
      </c>
      <c r="Z71" s="88">
        <v>99999999</v>
      </c>
      <c r="AA71" s="49" t="s">
        <v>377</v>
      </c>
      <c r="AB71" s="102"/>
    </row>
    <row r="72" spans="1:28" s="94" customFormat="1" ht="102" customHeight="1">
      <c r="A72" s="106"/>
      <c r="B72" s="174" t="s">
        <v>280</v>
      </c>
      <c r="C72" s="176" t="s">
        <v>459</v>
      </c>
      <c r="D72" s="175"/>
      <c r="E72" s="175"/>
      <c r="F72" s="176"/>
      <c r="G72" s="180" t="s">
        <v>407</v>
      </c>
      <c r="H72" s="116"/>
      <c r="I72" s="178"/>
      <c r="J72" s="178"/>
      <c r="K72" s="181"/>
      <c r="L72" s="179"/>
      <c r="M72" s="179"/>
      <c r="N72" s="178"/>
      <c r="O72" s="96"/>
      <c r="P72" s="97"/>
      <c r="Q72" s="56"/>
      <c r="R72" s="56"/>
      <c r="S72" s="48">
        <v>280191.27999999997</v>
      </c>
      <c r="T72" s="231" t="s">
        <v>23</v>
      </c>
      <c r="U72" s="230">
        <v>98</v>
      </c>
      <c r="V72" s="73" t="s">
        <v>375</v>
      </c>
      <c r="W72" s="73" t="s">
        <v>376</v>
      </c>
      <c r="X72" s="82">
        <v>750501</v>
      </c>
      <c r="Y72" s="74" t="str">
        <f t="shared" si="10"/>
        <v>75</v>
      </c>
      <c r="Z72" s="88">
        <v>99999999</v>
      </c>
      <c r="AA72" s="49" t="s">
        <v>377</v>
      </c>
      <c r="AB72" s="102"/>
    </row>
    <row r="73" spans="1:28" s="94" customFormat="1" ht="102" customHeight="1">
      <c r="A73" s="106"/>
      <c r="B73" s="174" t="s">
        <v>280</v>
      </c>
      <c r="C73" s="176" t="s">
        <v>459</v>
      </c>
      <c r="D73" s="175"/>
      <c r="E73" s="175"/>
      <c r="F73" s="176"/>
      <c r="G73" s="180" t="s">
        <v>408</v>
      </c>
      <c r="H73" s="116"/>
      <c r="I73" s="178"/>
      <c r="J73" s="178"/>
      <c r="K73" s="181"/>
      <c r="L73" s="179"/>
      <c r="M73" s="179"/>
      <c r="N73" s="178"/>
      <c r="O73" s="96"/>
      <c r="P73" s="97"/>
      <c r="Q73" s="56"/>
      <c r="R73" s="56"/>
      <c r="S73" s="48">
        <v>25005.65</v>
      </c>
      <c r="T73" s="231" t="s">
        <v>23</v>
      </c>
      <c r="U73" s="230">
        <v>98</v>
      </c>
      <c r="V73" s="73" t="s">
        <v>375</v>
      </c>
      <c r="W73" s="73" t="s">
        <v>376</v>
      </c>
      <c r="X73" s="82">
        <v>750501</v>
      </c>
      <c r="Y73" s="74" t="str">
        <f t="shared" si="10"/>
        <v>75</v>
      </c>
      <c r="Z73" s="88">
        <v>99999999</v>
      </c>
      <c r="AA73" s="49" t="s">
        <v>377</v>
      </c>
      <c r="AB73" s="102"/>
    </row>
    <row r="74" spans="1:28" s="94" customFormat="1" ht="102" customHeight="1">
      <c r="A74" s="106"/>
      <c r="B74" s="174" t="s">
        <v>280</v>
      </c>
      <c r="C74" s="176" t="s">
        <v>459</v>
      </c>
      <c r="D74" s="175"/>
      <c r="E74" s="175"/>
      <c r="F74" s="176"/>
      <c r="G74" s="180" t="s">
        <v>409</v>
      </c>
      <c r="H74" s="116"/>
      <c r="I74" s="178"/>
      <c r="J74" s="178"/>
      <c r="K74" s="181"/>
      <c r="L74" s="179"/>
      <c r="M74" s="179"/>
      <c r="N74" s="178"/>
      <c r="O74" s="96"/>
      <c r="P74" s="97"/>
      <c r="Q74" s="56"/>
      <c r="R74" s="56"/>
      <c r="S74" s="48">
        <v>13925.630000000001</v>
      </c>
      <c r="T74" s="231" t="s">
        <v>23</v>
      </c>
      <c r="U74" s="230">
        <v>98</v>
      </c>
      <c r="V74" s="73" t="s">
        <v>375</v>
      </c>
      <c r="W74" s="73" t="s">
        <v>376</v>
      </c>
      <c r="X74" s="82">
        <v>750501</v>
      </c>
      <c r="Y74" s="74" t="str">
        <f t="shared" si="10"/>
        <v>75</v>
      </c>
      <c r="Z74" s="88">
        <v>99999999</v>
      </c>
      <c r="AA74" s="49" t="s">
        <v>377</v>
      </c>
      <c r="AB74" s="102"/>
    </row>
    <row r="75" spans="1:28" ht="102" customHeight="1">
      <c r="A75" s="106"/>
      <c r="B75" s="116" t="s">
        <v>292</v>
      </c>
      <c r="C75" s="176" t="s">
        <v>228</v>
      </c>
      <c r="D75" s="95"/>
      <c r="E75" s="42"/>
      <c r="F75" s="78"/>
      <c r="G75" s="180" t="s">
        <v>380</v>
      </c>
      <c r="H75" s="116"/>
      <c r="I75" s="90"/>
      <c r="J75" s="90"/>
      <c r="K75" s="110"/>
      <c r="L75" s="91"/>
      <c r="M75" s="91"/>
      <c r="N75" s="90"/>
      <c r="O75" s="96">
        <v>40</v>
      </c>
      <c r="P75" s="97">
        <v>1500</v>
      </c>
      <c r="Q75" s="56">
        <f>+O75*P75</f>
        <v>60000</v>
      </c>
      <c r="R75" s="56">
        <f>+Q75*12%</f>
        <v>7200</v>
      </c>
      <c r="S75" s="48">
        <f>+Q75+R75</f>
        <v>67200</v>
      </c>
      <c r="T75" s="62" t="s">
        <v>24</v>
      </c>
      <c r="U75" s="230">
        <v>98</v>
      </c>
      <c r="V75" s="73" t="s">
        <v>375</v>
      </c>
      <c r="W75" s="73" t="s">
        <v>376</v>
      </c>
      <c r="X75" s="82">
        <v>840107</v>
      </c>
      <c r="Y75" s="74" t="str">
        <f t="shared" si="10"/>
        <v>84</v>
      </c>
      <c r="Z75" s="88">
        <v>99999999</v>
      </c>
      <c r="AA75" s="49" t="s">
        <v>377</v>
      </c>
      <c r="AB75" s="102"/>
    </row>
    <row r="76" spans="1:28" ht="120" customHeight="1">
      <c r="A76" s="86"/>
      <c r="B76" s="116" t="s">
        <v>292</v>
      </c>
      <c r="C76" s="176" t="s">
        <v>228</v>
      </c>
      <c r="D76" s="95"/>
      <c r="E76" s="42"/>
      <c r="F76" s="78"/>
      <c r="G76" s="180" t="s">
        <v>441</v>
      </c>
      <c r="H76" s="185"/>
      <c r="I76" s="90"/>
      <c r="J76" s="90"/>
      <c r="K76" s="110"/>
      <c r="L76" s="91"/>
      <c r="M76" s="91"/>
      <c r="N76" s="90"/>
      <c r="O76" s="76">
        <v>17</v>
      </c>
      <c r="P76" s="77">
        <v>250</v>
      </c>
      <c r="Q76" s="56">
        <f>+O76*P76</f>
        <v>4250</v>
      </c>
      <c r="R76" s="56">
        <f>+Q76*12%</f>
        <v>510</v>
      </c>
      <c r="S76" s="48">
        <f>+Q76+R76</f>
        <v>4760</v>
      </c>
      <c r="T76" s="62" t="s">
        <v>24</v>
      </c>
      <c r="U76" s="230">
        <v>98</v>
      </c>
      <c r="V76" s="73" t="s">
        <v>375</v>
      </c>
      <c r="W76" s="73" t="s">
        <v>376</v>
      </c>
      <c r="X76" s="82">
        <v>731002</v>
      </c>
      <c r="Y76" s="74" t="str">
        <f t="shared" si="10"/>
        <v>73</v>
      </c>
      <c r="Z76" s="88">
        <v>99999999</v>
      </c>
      <c r="AA76" s="49" t="s">
        <v>377</v>
      </c>
      <c r="AB76" s="102"/>
    </row>
    <row r="77" spans="1:28" s="94" customFormat="1" ht="120" customHeight="1">
      <c r="A77" s="86"/>
      <c r="B77" s="116" t="s">
        <v>292</v>
      </c>
      <c r="C77" s="176" t="s">
        <v>228</v>
      </c>
      <c r="D77" s="175"/>
      <c r="E77" s="175"/>
      <c r="F77" s="176"/>
      <c r="G77" s="180" t="s">
        <v>460</v>
      </c>
      <c r="H77" s="185"/>
      <c r="I77" s="178"/>
      <c r="J77" s="178"/>
      <c r="K77" s="181"/>
      <c r="L77" s="179"/>
      <c r="M77" s="179"/>
      <c r="N77" s="178"/>
      <c r="O77" s="76"/>
      <c r="P77" s="77"/>
      <c r="Q77" s="56"/>
      <c r="R77" s="56"/>
      <c r="S77" s="48">
        <v>1132948.56</v>
      </c>
      <c r="T77" s="231" t="s">
        <v>23</v>
      </c>
      <c r="U77" s="230">
        <v>98</v>
      </c>
      <c r="V77" s="73" t="s">
        <v>375</v>
      </c>
      <c r="W77" s="73" t="s">
        <v>376</v>
      </c>
      <c r="X77" s="82">
        <v>840107</v>
      </c>
      <c r="Y77" s="74" t="str">
        <f t="shared" si="10"/>
        <v>84</v>
      </c>
      <c r="Z77" s="88">
        <v>99999999</v>
      </c>
      <c r="AA77" s="49" t="s">
        <v>377</v>
      </c>
      <c r="AB77" s="102"/>
    </row>
    <row r="78" spans="1:28" s="94" customFormat="1" ht="120" customHeight="1">
      <c r="A78" s="86"/>
      <c r="B78" s="116" t="s">
        <v>292</v>
      </c>
      <c r="C78" s="176" t="s">
        <v>228</v>
      </c>
      <c r="D78" s="175"/>
      <c r="E78" s="175"/>
      <c r="F78" s="176"/>
      <c r="G78" s="180" t="s">
        <v>461</v>
      </c>
      <c r="H78" s="185"/>
      <c r="I78" s="178"/>
      <c r="J78" s="178"/>
      <c r="K78" s="181"/>
      <c r="L78" s="179"/>
      <c r="M78" s="179"/>
      <c r="N78" s="178"/>
      <c r="O78" s="76"/>
      <c r="P78" s="77"/>
      <c r="Q78" s="56"/>
      <c r="R78" s="56"/>
      <c r="S78" s="48">
        <v>1560594.56</v>
      </c>
      <c r="T78" s="231" t="s">
        <v>23</v>
      </c>
      <c r="U78" s="230">
        <v>98</v>
      </c>
      <c r="V78" s="73" t="s">
        <v>375</v>
      </c>
      <c r="W78" s="73" t="s">
        <v>376</v>
      </c>
      <c r="X78" s="82">
        <v>730243</v>
      </c>
      <c r="Y78" s="74" t="str">
        <f t="shared" si="10"/>
        <v>73</v>
      </c>
      <c r="Z78" s="88">
        <v>99999999</v>
      </c>
      <c r="AA78" s="49" t="s">
        <v>377</v>
      </c>
      <c r="AB78" s="102"/>
    </row>
    <row r="79" spans="1:28" s="94" customFormat="1" ht="120" customHeight="1">
      <c r="A79" s="86"/>
      <c r="B79" s="116" t="s">
        <v>292</v>
      </c>
      <c r="C79" s="176" t="s">
        <v>228</v>
      </c>
      <c r="D79" s="175"/>
      <c r="E79" s="175"/>
      <c r="F79" s="176"/>
      <c r="G79" s="180" t="s">
        <v>475</v>
      </c>
      <c r="H79" s="185"/>
      <c r="I79" s="178"/>
      <c r="J79" s="178"/>
      <c r="K79" s="181"/>
      <c r="L79" s="179"/>
      <c r="M79" s="179"/>
      <c r="N79" s="178"/>
      <c r="O79" s="76">
        <v>192</v>
      </c>
      <c r="P79" s="77">
        <v>1600</v>
      </c>
      <c r="Q79" s="56">
        <f>+O79*P79</f>
        <v>307200</v>
      </c>
      <c r="R79" s="56">
        <f>+Q79*12%</f>
        <v>36864</v>
      </c>
      <c r="S79" s="48">
        <f>+Q79+R79</f>
        <v>344064</v>
      </c>
      <c r="T79" s="62" t="s">
        <v>24</v>
      </c>
      <c r="U79" s="230">
        <v>98</v>
      </c>
      <c r="V79" s="73" t="s">
        <v>375</v>
      </c>
      <c r="W79" s="73" t="s">
        <v>376</v>
      </c>
      <c r="X79" s="82">
        <v>840107</v>
      </c>
      <c r="Y79" s="74" t="str">
        <f t="shared" si="10"/>
        <v>84</v>
      </c>
      <c r="Z79" s="88">
        <v>99999999</v>
      </c>
      <c r="AA79" s="49" t="s">
        <v>377</v>
      </c>
      <c r="AB79" s="102"/>
    </row>
    <row r="80" spans="1:28" s="94" customFormat="1" ht="120" customHeight="1">
      <c r="A80" s="86"/>
      <c r="B80" s="116" t="s">
        <v>292</v>
      </c>
      <c r="C80" s="176" t="s">
        <v>228</v>
      </c>
      <c r="D80" s="175"/>
      <c r="E80" s="175"/>
      <c r="F80" s="176"/>
      <c r="G80" s="180" t="s">
        <v>293</v>
      </c>
      <c r="H80" s="185"/>
      <c r="I80" s="178"/>
      <c r="J80" s="178"/>
      <c r="K80" s="181"/>
      <c r="L80" s="179"/>
      <c r="M80" s="179"/>
      <c r="N80" s="178"/>
      <c r="O80" s="76">
        <v>11</v>
      </c>
      <c r="P80" s="77">
        <v>3000</v>
      </c>
      <c r="Q80" s="56">
        <f aca="true" t="shared" si="11" ref="Q80:Q102">+O80*P80</f>
        <v>33000</v>
      </c>
      <c r="R80" s="56">
        <f aca="true" t="shared" si="12" ref="R80:R102">+Q80*12%</f>
        <v>3960</v>
      </c>
      <c r="S80" s="48">
        <f aca="true" t="shared" si="13" ref="S80:S102">+Q80+R80</f>
        <v>36960</v>
      </c>
      <c r="T80" s="62" t="s">
        <v>24</v>
      </c>
      <c r="U80" s="230">
        <v>98</v>
      </c>
      <c r="V80" s="73" t="s">
        <v>375</v>
      </c>
      <c r="W80" s="73" t="s">
        <v>376</v>
      </c>
      <c r="X80" s="82">
        <v>840107</v>
      </c>
      <c r="Y80" s="74" t="str">
        <f t="shared" si="10"/>
        <v>84</v>
      </c>
      <c r="Z80" s="88">
        <v>99999999</v>
      </c>
      <c r="AA80" s="49" t="s">
        <v>377</v>
      </c>
      <c r="AB80" s="102"/>
    </row>
    <row r="81" spans="1:28" s="94" customFormat="1" ht="120" customHeight="1">
      <c r="A81" s="86"/>
      <c r="B81" s="116" t="s">
        <v>292</v>
      </c>
      <c r="C81" s="176" t="s">
        <v>228</v>
      </c>
      <c r="D81" s="175"/>
      <c r="E81" s="175"/>
      <c r="F81" s="176"/>
      <c r="G81" s="180" t="s">
        <v>294</v>
      </c>
      <c r="H81" s="185"/>
      <c r="I81" s="178"/>
      <c r="J81" s="178"/>
      <c r="K81" s="181"/>
      <c r="L81" s="179"/>
      <c r="M81" s="179"/>
      <c r="N81" s="178"/>
      <c r="O81" s="76">
        <v>1</v>
      </c>
      <c r="P81" s="77">
        <v>300000</v>
      </c>
      <c r="Q81" s="56">
        <f t="shared" si="11"/>
        <v>300000</v>
      </c>
      <c r="R81" s="56">
        <f t="shared" si="12"/>
        <v>36000</v>
      </c>
      <c r="S81" s="48">
        <f t="shared" si="13"/>
        <v>336000</v>
      </c>
      <c r="T81" s="62" t="s">
        <v>24</v>
      </c>
      <c r="U81" s="230">
        <v>98</v>
      </c>
      <c r="V81" s="73" t="s">
        <v>375</v>
      </c>
      <c r="W81" s="73" t="s">
        <v>376</v>
      </c>
      <c r="X81" s="82">
        <v>730702</v>
      </c>
      <c r="Y81" s="74" t="str">
        <f t="shared" si="10"/>
        <v>73</v>
      </c>
      <c r="Z81" s="88">
        <v>99999999</v>
      </c>
      <c r="AA81" s="49" t="s">
        <v>377</v>
      </c>
      <c r="AB81" s="102"/>
    </row>
    <row r="82" spans="1:28" s="94" customFormat="1" ht="120" customHeight="1">
      <c r="A82" s="86"/>
      <c r="B82" s="116" t="s">
        <v>292</v>
      </c>
      <c r="C82" s="176" t="s">
        <v>228</v>
      </c>
      <c r="D82" s="175"/>
      <c r="E82" s="175"/>
      <c r="F82" s="176"/>
      <c r="G82" s="180" t="s">
        <v>295</v>
      </c>
      <c r="H82" s="185"/>
      <c r="I82" s="178"/>
      <c r="J82" s="178"/>
      <c r="K82" s="181"/>
      <c r="L82" s="179"/>
      <c r="M82" s="179"/>
      <c r="N82" s="178"/>
      <c r="O82" s="76">
        <v>1</v>
      </c>
      <c r="P82" s="77">
        <v>200000</v>
      </c>
      <c r="Q82" s="56">
        <f t="shared" si="11"/>
        <v>200000</v>
      </c>
      <c r="R82" s="56">
        <f t="shared" si="12"/>
        <v>24000</v>
      </c>
      <c r="S82" s="48">
        <f t="shared" si="13"/>
        <v>224000</v>
      </c>
      <c r="T82" s="62" t="s">
        <v>24</v>
      </c>
      <c r="U82" s="230">
        <v>98</v>
      </c>
      <c r="V82" s="73" t="s">
        <v>375</v>
      </c>
      <c r="W82" s="73" t="s">
        <v>376</v>
      </c>
      <c r="X82" s="82">
        <v>840107</v>
      </c>
      <c r="Y82" s="74" t="str">
        <f t="shared" si="10"/>
        <v>84</v>
      </c>
      <c r="Z82" s="88">
        <v>99999999</v>
      </c>
      <c r="AA82" s="49" t="s">
        <v>377</v>
      </c>
      <c r="AB82" s="102"/>
    </row>
    <row r="83" spans="1:28" s="94" customFormat="1" ht="120" customHeight="1">
      <c r="A83" s="86"/>
      <c r="B83" s="116" t="s">
        <v>292</v>
      </c>
      <c r="C83" s="176" t="s">
        <v>228</v>
      </c>
      <c r="D83" s="175"/>
      <c r="E83" s="175"/>
      <c r="F83" s="176"/>
      <c r="G83" s="180" t="s">
        <v>442</v>
      </c>
      <c r="H83" s="185"/>
      <c r="I83" s="178"/>
      <c r="J83" s="178"/>
      <c r="K83" s="181"/>
      <c r="L83" s="179"/>
      <c r="M83" s="179"/>
      <c r="N83" s="178"/>
      <c r="O83" s="76">
        <v>1</v>
      </c>
      <c r="P83" s="77">
        <v>200000</v>
      </c>
      <c r="Q83" s="56">
        <f t="shared" si="11"/>
        <v>200000</v>
      </c>
      <c r="R83" s="56">
        <f t="shared" si="12"/>
        <v>24000</v>
      </c>
      <c r="S83" s="48">
        <f t="shared" si="13"/>
        <v>224000</v>
      </c>
      <c r="T83" s="62" t="s">
        <v>24</v>
      </c>
      <c r="U83" s="230">
        <v>98</v>
      </c>
      <c r="V83" s="73" t="s">
        <v>375</v>
      </c>
      <c r="W83" s="73" t="s">
        <v>376</v>
      </c>
      <c r="X83" s="82">
        <v>840107</v>
      </c>
      <c r="Y83" s="74" t="str">
        <f t="shared" si="10"/>
        <v>84</v>
      </c>
      <c r="Z83" s="88">
        <v>99999999</v>
      </c>
      <c r="AA83" s="49" t="s">
        <v>377</v>
      </c>
      <c r="AB83" s="102"/>
    </row>
    <row r="84" spans="1:28" s="94" customFormat="1" ht="120" customHeight="1">
      <c r="A84" s="86"/>
      <c r="B84" s="116" t="s">
        <v>292</v>
      </c>
      <c r="C84" s="176" t="s">
        <v>228</v>
      </c>
      <c r="D84" s="175"/>
      <c r="E84" s="175"/>
      <c r="F84" s="176"/>
      <c r="G84" s="180" t="s">
        <v>476</v>
      </c>
      <c r="H84" s="185"/>
      <c r="I84" s="178"/>
      <c r="J84" s="178"/>
      <c r="K84" s="181"/>
      <c r="L84" s="179"/>
      <c r="M84" s="179"/>
      <c r="N84" s="178"/>
      <c r="O84" s="76">
        <v>1</v>
      </c>
      <c r="P84" s="77">
        <v>600000</v>
      </c>
      <c r="Q84" s="56">
        <f t="shared" si="11"/>
        <v>600000</v>
      </c>
      <c r="R84" s="56">
        <f t="shared" si="12"/>
        <v>72000</v>
      </c>
      <c r="S84" s="48">
        <f t="shared" si="13"/>
        <v>672000</v>
      </c>
      <c r="T84" s="62" t="s">
        <v>24</v>
      </c>
      <c r="U84" s="230">
        <v>98</v>
      </c>
      <c r="V84" s="73" t="s">
        <v>375</v>
      </c>
      <c r="W84" s="73" t="s">
        <v>376</v>
      </c>
      <c r="X84" s="82">
        <v>840107</v>
      </c>
      <c r="Y84" s="74" t="str">
        <f t="shared" si="10"/>
        <v>84</v>
      </c>
      <c r="Z84" s="88">
        <v>99999999</v>
      </c>
      <c r="AA84" s="49" t="s">
        <v>377</v>
      </c>
      <c r="AB84" s="102"/>
    </row>
    <row r="85" spans="1:28" s="94" customFormat="1" ht="120" customHeight="1">
      <c r="A85" s="86"/>
      <c r="B85" s="116" t="s">
        <v>292</v>
      </c>
      <c r="C85" s="176" t="s">
        <v>228</v>
      </c>
      <c r="D85" s="175"/>
      <c r="E85" s="175"/>
      <c r="F85" s="176"/>
      <c r="G85" s="180" t="s">
        <v>296</v>
      </c>
      <c r="H85" s="185"/>
      <c r="I85" s="178"/>
      <c r="J85" s="178"/>
      <c r="K85" s="181"/>
      <c r="L85" s="179"/>
      <c r="M85" s="179"/>
      <c r="N85" s="178"/>
      <c r="O85" s="76">
        <v>1</v>
      </c>
      <c r="P85" s="77">
        <v>20000</v>
      </c>
      <c r="Q85" s="56">
        <f t="shared" si="11"/>
        <v>20000</v>
      </c>
      <c r="R85" s="56">
        <f t="shared" si="12"/>
        <v>2400</v>
      </c>
      <c r="S85" s="48">
        <f t="shared" si="13"/>
        <v>22400</v>
      </c>
      <c r="T85" s="62" t="s">
        <v>24</v>
      </c>
      <c r="U85" s="230">
        <v>98</v>
      </c>
      <c r="V85" s="73" t="s">
        <v>375</v>
      </c>
      <c r="W85" s="73" t="s">
        <v>376</v>
      </c>
      <c r="X85" s="82">
        <v>840107</v>
      </c>
      <c r="Y85" s="74" t="str">
        <f t="shared" si="10"/>
        <v>84</v>
      </c>
      <c r="Z85" s="88">
        <v>99999999</v>
      </c>
      <c r="AA85" s="49" t="s">
        <v>377</v>
      </c>
      <c r="AB85" s="102"/>
    </row>
    <row r="86" spans="1:28" s="94" customFormat="1" ht="120" customHeight="1">
      <c r="A86" s="86"/>
      <c r="B86" s="116" t="s">
        <v>292</v>
      </c>
      <c r="C86" s="176" t="s">
        <v>228</v>
      </c>
      <c r="D86" s="175"/>
      <c r="E86" s="175"/>
      <c r="F86" s="176"/>
      <c r="G86" s="180" t="s">
        <v>477</v>
      </c>
      <c r="H86" s="185"/>
      <c r="I86" s="178"/>
      <c r="J86" s="178"/>
      <c r="K86" s="181"/>
      <c r="L86" s="179"/>
      <c r="M86" s="179"/>
      <c r="N86" s="178"/>
      <c r="O86" s="76">
        <v>1</v>
      </c>
      <c r="P86" s="77">
        <v>30000</v>
      </c>
      <c r="Q86" s="56">
        <f t="shared" si="11"/>
        <v>30000</v>
      </c>
      <c r="R86" s="56">
        <f t="shared" si="12"/>
        <v>3600</v>
      </c>
      <c r="S86" s="48">
        <f t="shared" si="13"/>
        <v>33600</v>
      </c>
      <c r="T86" s="62" t="s">
        <v>24</v>
      </c>
      <c r="U86" s="230">
        <v>98</v>
      </c>
      <c r="V86" s="73" t="s">
        <v>375</v>
      </c>
      <c r="W86" s="73" t="s">
        <v>376</v>
      </c>
      <c r="X86" s="82">
        <v>730601</v>
      </c>
      <c r="Y86" s="74" t="str">
        <f t="shared" si="10"/>
        <v>73</v>
      </c>
      <c r="Z86" s="88">
        <v>99999999</v>
      </c>
      <c r="AA86" s="49" t="s">
        <v>377</v>
      </c>
      <c r="AB86" s="102"/>
    </row>
    <row r="87" spans="1:28" s="94" customFormat="1" ht="120" customHeight="1">
      <c r="A87" s="86"/>
      <c r="B87" s="116" t="s">
        <v>292</v>
      </c>
      <c r="C87" s="176" t="s">
        <v>228</v>
      </c>
      <c r="D87" s="175"/>
      <c r="E87" s="175"/>
      <c r="F87" s="176"/>
      <c r="G87" s="180" t="s">
        <v>297</v>
      </c>
      <c r="H87" s="185"/>
      <c r="I87" s="178"/>
      <c r="J87" s="178"/>
      <c r="K87" s="181"/>
      <c r="L87" s="179"/>
      <c r="M87" s="179"/>
      <c r="N87" s="178"/>
      <c r="O87" s="76">
        <v>1</v>
      </c>
      <c r="P87" s="77">
        <v>170000</v>
      </c>
      <c r="Q87" s="56">
        <f t="shared" si="11"/>
        <v>170000</v>
      </c>
      <c r="R87" s="56">
        <f t="shared" si="12"/>
        <v>20400</v>
      </c>
      <c r="S87" s="48">
        <f t="shared" si="13"/>
        <v>190400</v>
      </c>
      <c r="T87" s="62" t="s">
        <v>24</v>
      </c>
      <c r="U87" s="230">
        <v>98</v>
      </c>
      <c r="V87" s="73" t="s">
        <v>375</v>
      </c>
      <c r="W87" s="73" t="s">
        <v>376</v>
      </c>
      <c r="X87" s="82">
        <v>840107</v>
      </c>
      <c r="Y87" s="74" t="str">
        <f t="shared" si="10"/>
        <v>84</v>
      </c>
      <c r="Z87" s="88">
        <v>99999999</v>
      </c>
      <c r="AA87" s="49" t="s">
        <v>377</v>
      </c>
      <c r="AB87" s="102"/>
    </row>
    <row r="88" spans="1:28" s="94" customFormat="1" ht="120" customHeight="1">
      <c r="A88" s="86"/>
      <c r="B88" s="116" t="s">
        <v>292</v>
      </c>
      <c r="C88" s="176" t="s">
        <v>228</v>
      </c>
      <c r="D88" s="175"/>
      <c r="E88" s="175"/>
      <c r="F88" s="176"/>
      <c r="G88" s="180" t="s">
        <v>443</v>
      </c>
      <c r="H88" s="185"/>
      <c r="I88" s="178"/>
      <c r="J88" s="178"/>
      <c r="K88" s="181"/>
      <c r="L88" s="179"/>
      <c r="M88" s="179"/>
      <c r="N88" s="178"/>
      <c r="O88" s="76">
        <v>1</v>
      </c>
      <c r="P88" s="77">
        <v>200000</v>
      </c>
      <c r="Q88" s="56">
        <f t="shared" si="11"/>
        <v>200000</v>
      </c>
      <c r="R88" s="56">
        <f t="shared" si="12"/>
        <v>24000</v>
      </c>
      <c r="S88" s="48">
        <f t="shared" si="13"/>
        <v>224000</v>
      </c>
      <c r="T88" s="62" t="s">
        <v>24</v>
      </c>
      <c r="U88" s="230">
        <v>98</v>
      </c>
      <c r="V88" s="73" t="s">
        <v>375</v>
      </c>
      <c r="W88" s="73" t="s">
        <v>376</v>
      </c>
      <c r="X88" s="82">
        <v>730702</v>
      </c>
      <c r="Y88" s="74" t="str">
        <f t="shared" si="10"/>
        <v>73</v>
      </c>
      <c r="Z88" s="88">
        <v>99999999</v>
      </c>
      <c r="AA88" s="49" t="s">
        <v>377</v>
      </c>
      <c r="AB88" s="102"/>
    </row>
    <row r="89" spans="1:28" s="94" customFormat="1" ht="120" customHeight="1">
      <c r="A89" s="86"/>
      <c r="B89" s="116" t="s">
        <v>292</v>
      </c>
      <c r="C89" s="176" t="s">
        <v>228</v>
      </c>
      <c r="D89" s="175"/>
      <c r="E89" s="175"/>
      <c r="F89" s="176"/>
      <c r="G89" s="180" t="s">
        <v>478</v>
      </c>
      <c r="H89" s="185">
        <v>1</v>
      </c>
      <c r="I89" s="178">
        <v>300000</v>
      </c>
      <c r="J89" s="178"/>
      <c r="K89" s="181"/>
      <c r="L89" s="179"/>
      <c r="M89" s="179"/>
      <c r="N89" s="178"/>
      <c r="O89" s="76">
        <v>1</v>
      </c>
      <c r="P89" s="77">
        <v>300000</v>
      </c>
      <c r="Q89" s="56">
        <f t="shared" si="11"/>
        <v>300000</v>
      </c>
      <c r="R89" s="56">
        <f t="shared" si="12"/>
        <v>36000</v>
      </c>
      <c r="S89" s="48">
        <f t="shared" si="13"/>
        <v>336000</v>
      </c>
      <c r="T89" s="62" t="s">
        <v>24</v>
      </c>
      <c r="U89" s="230">
        <v>98</v>
      </c>
      <c r="V89" s="73" t="s">
        <v>375</v>
      </c>
      <c r="W89" s="73" t="s">
        <v>376</v>
      </c>
      <c r="X89" s="82">
        <v>840104</v>
      </c>
      <c r="Y89" s="74" t="str">
        <f t="shared" si="10"/>
        <v>84</v>
      </c>
      <c r="Z89" s="88">
        <v>99999999</v>
      </c>
      <c r="AA89" s="49" t="s">
        <v>377</v>
      </c>
      <c r="AB89" s="102"/>
    </row>
    <row r="90" spans="1:28" s="94" customFormat="1" ht="120" customHeight="1">
      <c r="A90" s="86"/>
      <c r="B90" s="116" t="s">
        <v>292</v>
      </c>
      <c r="C90" s="176" t="s">
        <v>228</v>
      </c>
      <c r="D90" s="175"/>
      <c r="E90" s="175"/>
      <c r="F90" s="176"/>
      <c r="G90" s="180" t="s">
        <v>298</v>
      </c>
      <c r="H90" s="185">
        <v>1</v>
      </c>
      <c r="I90" s="178">
        <v>200000</v>
      </c>
      <c r="J90" s="178"/>
      <c r="K90" s="181"/>
      <c r="L90" s="179"/>
      <c r="M90" s="179"/>
      <c r="N90" s="178"/>
      <c r="O90" s="76">
        <v>1</v>
      </c>
      <c r="P90" s="77">
        <v>200000</v>
      </c>
      <c r="Q90" s="56">
        <f t="shared" si="11"/>
        <v>200000</v>
      </c>
      <c r="R90" s="56">
        <f t="shared" si="12"/>
        <v>24000</v>
      </c>
      <c r="S90" s="48">
        <f t="shared" si="13"/>
        <v>224000</v>
      </c>
      <c r="T90" s="62" t="s">
        <v>24</v>
      </c>
      <c r="U90" s="230">
        <v>98</v>
      </c>
      <c r="V90" s="73" t="s">
        <v>375</v>
      </c>
      <c r="W90" s="73" t="s">
        <v>376</v>
      </c>
      <c r="X90" s="82">
        <v>840402</v>
      </c>
      <c r="Y90" s="74" t="str">
        <f t="shared" si="10"/>
        <v>84</v>
      </c>
      <c r="Z90" s="88">
        <v>99999999</v>
      </c>
      <c r="AA90" s="49" t="s">
        <v>377</v>
      </c>
      <c r="AB90" s="102"/>
    </row>
    <row r="91" spans="1:28" s="94" customFormat="1" ht="120" customHeight="1">
      <c r="A91" s="86"/>
      <c r="B91" s="116" t="s">
        <v>292</v>
      </c>
      <c r="C91" s="176" t="s">
        <v>228</v>
      </c>
      <c r="D91" s="175"/>
      <c r="E91" s="175"/>
      <c r="F91" s="176"/>
      <c r="G91" s="180" t="s">
        <v>462</v>
      </c>
      <c r="H91" s="185">
        <v>1</v>
      </c>
      <c r="I91" s="178">
        <v>400000</v>
      </c>
      <c r="J91" s="178"/>
      <c r="K91" s="181"/>
      <c r="L91" s="179"/>
      <c r="M91" s="179"/>
      <c r="N91" s="178"/>
      <c r="O91" s="76">
        <v>1</v>
      </c>
      <c r="P91" s="77">
        <v>497072</v>
      </c>
      <c r="Q91" s="56">
        <f t="shared" si="11"/>
        <v>497072</v>
      </c>
      <c r="R91" s="56">
        <f t="shared" si="12"/>
        <v>59648.64</v>
      </c>
      <c r="S91" s="48">
        <f t="shared" si="13"/>
        <v>556720.64</v>
      </c>
      <c r="T91" s="62" t="s">
        <v>24</v>
      </c>
      <c r="U91" s="230">
        <v>98</v>
      </c>
      <c r="V91" s="73" t="s">
        <v>375</v>
      </c>
      <c r="W91" s="73" t="s">
        <v>376</v>
      </c>
      <c r="X91" s="82">
        <v>840107</v>
      </c>
      <c r="Y91" s="74" t="str">
        <f t="shared" si="10"/>
        <v>84</v>
      </c>
      <c r="Z91" s="88">
        <v>99999999</v>
      </c>
      <c r="AA91" s="49" t="s">
        <v>377</v>
      </c>
      <c r="AB91" s="102"/>
    </row>
    <row r="92" spans="1:28" s="94" customFormat="1" ht="120" customHeight="1">
      <c r="A92" s="86"/>
      <c r="B92" s="116" t="s">
        <v>292</v>
      </c>
      <c r="C92" s="176" t="s">
        <v>228</v>
      </c>
      <c r="D92" s="175"/>
      <c r="E92" s="175"/>
      <c r="F92" s="176"/>
      <c r="G92" s="180" t="s">
        <v>299</v>
      </c>
      <c r="H92" s="185">
        <v>1</v>
      </c>
      <c r="I92" s="178">
        <v>500000</v>
      </c>
      <c r="J92" s="178"/>
      <c r="K92" s="181"/>
      <c r="L92" s="179"/>
      <c r="M92" s="179"/>
      <c r="N92" s="178"/>
      <c r="O92" s="76">
        <v>1</v>
      </c>
      <c r="P92" s="77">
        <v>500000</v>
      </c>
      <c r="Q92" s="56">
        <f t="shared" si="11"/>
        <v>500000</v>
      </c>
      <c r="R92" s="56">
        <f t="shared" si="12"/>
        <v>60000</v>
      </c>
      <c r="S92" s="48">
        <f t="shared" si="13"/>
        <v>560000</v>
      </c>
      <c r="T92" s="62" t="s">
        <v>24</v>
      </c>
      <c r="U92" s="230">
        <v>98</v>
      </c>
      <c r="V92" s="73" t="s">
        <v>375</v>
      </c>
      <c r="W92" s="73" t="s">
        <v>376</v>
      </c>
      <c r="X92" s="82">
        <v>840402</v>
      </c>
      <c r="Y92" s="74" t="str">
        <f t="shared" si="10"/>
        <v>84</v>
      </c>
      <c r="Z92" s="88">
        <v>99999999</v>
      </c>
      <c r="AA92" s="49" t="s">
        <v>377</v>
      </c>
      <c r="AB92" s="102"/>
    </row>
    <row r="93" spans="1:28" s="94" customFormat="1" ht="120" customHeight="1">
      <c r="A93" s="86"/>
      <c r="B93" s="116" t="s">
        <v>292</v>
      </c>
      <c r="C93" s="176" t="s">
        <v>464</v>
      </c>
      <c r="D93" s="175"/>
      <c r="E93" s="175"/>
      <c r="F93" s="176"/>
      <c r="G93" s="180" t="s">
        <v>444</v>
      </c>
      <c r="H93" s="185"/>
      <c r="I93" s="178"/>
      <c r="J93" s="178"/>
      <c r="K93" s="181"/>
      <c r="L93" s="179"/>
      <c r="M93" s="179"/>
      <c r="N93" s="178"/>
      <c r="O93" s="76">
        <v>8</v>
      </c>
      <c r="P93" s="77">
        <v>800</v>
      </c>
      <c r="Q93" s="56">
        <f t="shared" si="11"/>
        <v>6400</v>
      </c>
      <c r="R93" s="56">
        <f t="shared" si="12"/>
        <v>768</v>
      </c>
      <c r="S93" s="48">
        <f t="shared" si="13"/>
        <v>7168</v>
      </c>
      <c r="T93" s="62" t="s">
        <v>24</v>
      </c>
      <c r="U93" s="230">
        <v>98</v>
      </c>
      <c r="V93" s="73" t="s">
        <v>375</v>
      </c>
      <c r="W93" s="73" t="s">
        <v>376</v>
      </c>
      <c r="X93" s="82">
        <v>840107</v>
      </c>
      <c r="Y93" s="74" t="str">
        <f t="shared" si="10"/>
        <v>84</v>
      </c>
      <c r="Z93" s="88">
        <v>99999999</v>
      </c>
      <c r="AA93" s="49" t="s">
        <v>377</v>
      </c>
      <c r="AB93" s="102"/>
    </row>
    <row r="94" spans="1:28" s="94" customFormat="1" ht="120" customHeight="1">
      <c r="A94" s="86"/>
      <c r="B94" s="116" t="s">
        <v>292</v>
      </c>
      <c r="C94" s="176" t="s">
        <v>228</v>
      </c>
      <c r="D94" s="175"/>
      <c r="E94" s="175"/>
      <c r="F94" s="176"/>
      <c r="G94" s="180" t="s">
        <v>370</v>
      </c>
      <c r="H94" s="185"/>
      <c r="I94" s="178"/>
      <c r="J94" s="178"/>
      <c r="K94" s="181"/>
      <c r="L94" s="179"/>
      <c r="M94" s="179"/>
      <c r="N94" s="178"/>
      <c r="O94" s="76">
        <v>29</v>
      </c>
      <c r="P94" s="77">
        <v>600</v>
      </c>
      <c r="Q94" s="56">
        <f t="shared" si="11"/>
        <v>17400</v>
      </c>
      <c r="R94" s="56">
        <f t="shared" si="12"/>
        <v>2088</v>
      </c>
      <c r="S94" s="48">
        <f t="shared" si="13"/>
        <v>19488</v>
      </c>
      <c r="T94" s="62" t="s">
        <v>24</v>
      </c>
      <c r="U94" s="230">
        <v>98</v>
      </c>
      <c r="V94" s="73" t="s">
        <v>375</v>
      </c>
      <c r="W94" s="73" t="s">
        <v>376</v>
      </c>
      <c r="X94" s="82">
        <v>840107</v>
      </c>
      <c r="Y94" s="74" t="str">
        <f t="shared" si="10"/>
        <v>84</v>
      </c>
      <c r="Z94" s="88">
        <v>99999999</v>
      </c>
      <c r="AA94" s="49" t="s">
        <v>377</v>
      </c>
      <c r="AB94" s="102"/>
    </row>
    <row r="95" spans="1:28" s="94" customFormat="1" ht="120" customHeight="1">
      <c r="A95" s="86"/>
      <c r="B95" s="116" t="s">
        <v>292</v>
      </c>
      <c r="C95" s="176" t="s">
        <v>228</v>
      </c>
      <c r="D95" s="175"/>
      <c r="E95" s="175"/>
      <c r="F95" s="176"/>
      <c r="G95" s="180" t="s">
        <v>316</v>
      </c>
      <c r="H95" s="185"/>
      <c r="I95" s="178"/>
      <c r="J95" s="178"/>
      <c r="K95" s="181"/>
      <c r="L95" s="179"/>
      <c r="M95" s="179"/>
      <c r="N95" s="178"/>
      <c r="O95" s="76">
        <v>86</v>
      </c>
      <c r="P95" s="77">
        <v>300</v>
      </c>
      <c r="Q95" s="56">
        <f t="shared" si="11"/>
        <v>25800</v>
      </c>
      <c r="R95" s="56">
        <f t="shared" si="12"/>
        <v>3096</v>
      </c>
      <c r="S95" s="48">
        <f t="shared" si="13"/>
        <v>28896</v>
      </c>
      <c r="T95" s="62" t="s">
        <v>24</v>
      </c>
      <c r="U95" s="230">
        <v>98</v>
      </c>
      <c r="V95" s="73" t="s">
        <v>375</v>
      </c>
      <c r="W95" s="73" t="s">
        <v>376</v>
      </c>
      <c r="X95" s="82">
        <v>840107</v>
      </c>
      <c r="Y95" s="74" t="str">
        <f aca="true" t="shared" si="14" ref="Y95:Y137">LEFT(X95,2)</f>
        <v>84</v>
      </c>
      <c r="Z95" s="88">
        <v>99999999</v>
      </c>
      <c r="AA95" s="49" t="s">
        <v>377</v>
      </c>
      <c r="AB95" s="102"/>
    </row>
    <row r="96" spans="1:28" s="94" customFormat="1" ht="120" customHeight="1">
      <c r="A96" s="86"/>
      <c r="B96" s="116" t="s">
        <v>292</v>
      </c>
      <c r="C96" s="176" t="s">
        <v>228</v>
      </c>
      <c r="D96" s="175"/>
      <c r="E96" s="175"/>
      <c r="F96" s="176"/>
      <c r="G96" s="180" t="s">
        <v>445</v>
      </c>
      <c r="H96" s="185"/>
      <c r="I96" s="178"/>
      <c r="J96" s="178"/>
      <c r="K96" s="181"/>
      <c r="L96" s="179"/>
      <c r="M96" s="179"/>
      <c r="N96" s="178"/>
      <c r="O96" s="76">
        <v>98</v>
      </c>
      <c r="P96" s="77">
        <v>800</v>
      </c>
      <c r="Q96" s="56">
        <f>+O96*P96</f>
        <v>78400</v>
      </c>
      <c r="R96" s="56">
        <f>+Q96*12%</f>
        <v>9408</v>
      </c>
      <c r="S96" s="48">
        <f>+Q96+R96</f>
        <v>87808</v>
      </c>
      <c r="T96" s="62"/>
      <c r="U96" s="230">
        <v>98</v>
      </c>
      <c r="V96" s="73" t="s">
        <v>375</v>
      </c>
      <c r="W96" s="73" t="s">
        <v>480</v>
      </c>
      <c r="X96" s="82">
        <v>840104</v>
      </c>
      <c r="Y96" s="74" t="str">
        <f t="shared" si="14"/>
        <v>84</v>
      </c>
      <c r="Z96" s="88"/>
      <c r="AA96" s="49"/>
      <c r="AB96" s="102"/>
    </row>
    <row r="97" spans="1:28" s="94" customFormat="1" ht="120" customHeight="1">
      <c r="A97" s="86"/>
      <c r="B97" s="116" t="s">
        <v>292</v>
      </c>
      <c r="C97" s="175" t="s">
        <v>219</v>
      </c>
      <c r="D97" s="175"/>
      <c r="E97" s="175"/>
      <c r="F97" s="176"/>
      <c r="G97" s="180" t="s">
        <v>446</v>
      </c>
      <c r="H97" s="185"/>
      <c r="I97" s="178"/>
      <c r="J97" s="178"/>
      <c r="K97" s="181"/>
      <c r="L97" s="179"/>
      <c r="M97" s="179"/>
      <c r="N97" s="178"/>
      <c r="O97" s="76">
        <v>50</v>
      </c>
      <c r="P97" s="77">
        <v>1357.2032</v>
      </c>
      <c r="Q97" s="56">
        <f t="shared" si="11"/>
        <v>67860.16</v>
      </c>
      <c r="R97" s="56">
        <f t="shared" si="12"/>
        <v>8143.2192000000005</v>
      </c>
      <c r="S97" s="48">
        <f t="shared" si="13"/>
        <v>76003.37920000001</v>
      </c>
      <c r="T97" s="62" t="s">
        <v>24</v>
      </c>
      <c r="U97" s="230">
        <v>98</v>
      </c>
      <c r="V97" s="73" t="s">
        <v>375</v>
      </c>
      <c r="W97" s="73" t="s">
        <v>376</v>
      </c>
      <c r="X97" s="82">
        <v>840107</v>
      </c>
      <c r="Y97" s="74" t="str">
        <f t="shared" si="14"/>
        <v>84</v>
      </c>
      <c r="Z97" s="88">
        <v>99999999</v>
      </c>
      <c r="AA97" s="49" t="s">
        <v>377</v>
      </c>
      <c r="AB97" s="102"/>
    </row>
    <row r="98" spans="1:28" s="94" customFormat="1" ht="120" customHeight="1">
      <c r="A98" s="86"/>
      <c r="B98" s="116" t="s">
        <v>292</v>
      </c>
      <c r="C98" s="176" t="s">
        <v>228</v>
      </c>
      <c r="D98" s="175"/>
      <c r="E98" s="175"/>
      <c r="F98" s="176"/>
      <c r="G98" s="180" t="s">
        <v>447</v>
      </c>
      <c r="H98" s="185"/>
      <c r="I98" s="178"/>
      <c r="J98" s="178"/>
      <c r="K98" s="181"/>
      <c r="L98" s="179"/>
      <c r="M98" s="179"/>
      <c r="N98" s="178"/>
      <c r="O98" s="76">
        <v>12</v>
      </c>
      <c r="P98" s="77">
        <v>40</v>
      </c>
      <c r="Q98" s="56">
        <f t="shared" si="11"/>
        <v>480</v>
      </c>
      <c r="R98" s="56">
        <f t="shared" si="12"/>
        <v>57.599999999999994</v>
      </c>
      <c r="S98" s="48">
        <f t="shared" si="13"/>
        <v>537.6</v>
      </c>
      <c r="T98" s="62" t="s">
        <v>24</v>
      </c>
      <c r="U98" s="230">
        <v>98</v>
      </c>
      <c r="V98" s="73" t="s">
        <v>375</v>
      </c>
      <c r="W98" s="73" t="s">
        <v>376</v>
      </c>
      <c r="X98" s="82">
        <v>840104</v>
      </c>
      <c r="Y98" s="74" t="str">
        <f t="shared" si="14"/>
        <v>84</v>
      </c>
      <c r="Z98" s="88">
        <v>99999999</v>
      </c>
      <c r="AA98" s="49" t="s">
        <v>377</v>
      </c>
      <c r="AB98" s="102"/>
    </row>
    <row r="99" spans="1:28" s="94" customFormat="1" ht="120" customHeight="1">
      <c r="A99" s="86"/>
      <c r="B99" s="116" t="s">
        <v>292</v>
      </c>
      <c r="C99" s="175" t="s">
        <v>219</v>
      </c>
      <c r="D99" s="175"/>
      <c r="E99" s="175"/>
      <c r="F99" s="176"/>
      <c r="G99" s="180" t="s">
        <v>448</v>
      </c>
      <c r="H99" s="185"/>
      <c r="I99" s="178"/>
      <c r="J99" s="178"/>
      <c r="K99" s="181"/>
      <c r="L99" s="179"/>
      <c r="M99" s="179"/>
      <c r="N99" s="178"/>
      <c r="O99" s="76">
        <v>20</v>
      </c>
      <c r="P99" s="77">
        <v>50</v>
      </c>
      <c r="Q99" s="56">
        <f>+O99*P99</f>
        <v>1000</v>
      </c>
      <c r="R99" s="56">
        <f>+Q99*12%</f>
        <v>120</v>
      </c>
      <c r="S99" s="48">
        <f>+Q99+R99</f>
        <v>1120</v>
      </c>
      <c r="T99" s="62" t="s">
        <v>24</v>
      </c>
      <c r="U99" s="230">
        <v>98</v>
      </c>
      <c r="V99" s="73" t="s">
        <v>375</v>
      </c>
      <c r="W99" s="73" t="s">
        <v>480</v>
      </c>
      <c r="X99" s="82">
        <v>840104</v>
      </c>
      <c r="Y99" s="74" t="str">
        <f t="shared" si="14"/>
        <v>84</v>
      </c>
      <c r="Z99" s="88">
        <v>100000000</v>
      </c>
      <c r="AA99" s="49" t="s">
        <v>410</v>
      </c>
      <c r="AB99" s="102"/>
    </row>
    <row r="100" spans="1:28" s="94" customFormat="1" ht="120" customHeight="1">
      <c r="A100" s="86"/>
      <c r="B100" s="116" t="s">
        <v>292</v>
      </c>
      <c r="C100" s="176" t="s">
        <v>228</v>
      </c>
      <c r="D100" s="175"/>
      <c r="E100" s="175"/>
      <c r="F100" s="176"/>
      <c r="G100" s="180" t="s">
        <v>463</v>
      </c>
      <c r="H100" s="185"/>
      <c r="I100" s="178"/>
      <c r="J100" s="178"/>
      <c r="K100" s="181"/>
      <c r="L100" s="179"/>
      <c r="M100" s="179"/>
      <c r="N100" s="178"/>
      <c r="O100" s="76">
        <v>1</v>
      </c>
      <c r="P100" s="77">
        <v>120000</v>
      </c>
      <c r="Q100" s="56">
        <f>+O100*P100</f>
        <v>120000</v>
      </c>
      <c r="R100" s="56">
        <f>+Q100*12%</f>
        <v>14400</v>
      </c>
      <c r="S100" s="48">
        <f>+Q100+R100</f>
        <v>134400</v>
      </c>
      <c r="T100" s="62"/>
      <c r="U100" s="230">
        <v>98</v>
      </c>
      <c r="V100" s="73" t="s">
        <v>375</v>
      </c>
      <c r="W100" s="73" t="s">
        <v>480</v>
      </c>
      <c r="X100" s="82"/>
      <c r="Y100" s="74"/>
      <c r="Z100" s="88"/>
      <c r="AA100" s="49"/>
      <c r="AB100" s="102"/>
    </row>
    <row r="101" spans="1:28" s="94" customFormat="1" ht="120" customHeight="1">
      <c r="A101" s="86"/>
      <c r="B101" s="116" t="s">
        <v>292</v>
      </c>
      <c r="C101" s="176" t="s">
        <v>228</v>
      </c>
      <c r="D101" s="175"/>
      <c r="E101" s="175"/>
      <c r="F101" s="176"/>
      <c r="G101" s="180" t="s">
        <v>479</v>
      </c>
      <c r="H101" s="185"/>
      <c r="I101" s="178"/>
      <c r="J101" s="178"/>
      <c r="K101" s="181"/>
      <c r="L101" s="179"/>
      <c r="M101" s="179"/>
      <c r="N101" s="178"/>
      <c r="O101" s="76">
        <v>70</v>
      </c>
      <c r="P101" s="77">
        <v>800</v>
      </c>
      <c r="Q101" s="56">
        <f>+O101*P101</f>
        <v>56000</v>
      </c>
      <c r="R101" s="56">
        <f>+Q101*12%</f>
        <v>6720</v>
      </c>
      <c r="S101" s="48">
        <f>+Q101+R101</f>
        <v>62720</v>
      </c>
      <c r="T101" s="62"/>
      <c r="U101" s="230">
        <v>98</v>
      </c>
      <c r="V101" s="73" t="s">
        <v>375</v>
      </c>
      <c r="W101" s="73" t="s">
        <v>480</v>
      </c>
      <c r="X101" s="82"/>
      <c r="Y101" s="74"/>
      <c r="Z101" s="88"/>
      <c r="AA101" s="49"/>
      <c r="AB101" s="102"/>
    </row>
    <row r="102" spans="1:28" s="94" customFormat="1" ht="120" customHeight="1">
      <c r="A102" s="86"/>
      <c r="B102" s="116" t="s">
        <v>292</v>
      </c>
      <c r="C102" s="175" t="s">
        <v>219</v>
      </c>
      <c r="D102" s="175"/>
      <c r="E102" s="175"/>
      <c r="F102" s="176"/>
      <c r="G102" s="180" t="s">
        <v>449</v>
      </c>
      <c r="H102" s="185"/>
      <c r="I102" s="178"/>
      <c r="J102" s="178"/>
      <c r="K102" s="181"/>
      <c r="L102" s="179"/>
      <c r="M102" s="179"/>
      <c r="N102" s="178"/>
      <c r="O102" s="76">
        <v>6</v>
      </c>
      <c r="P102" s="77">
        <v>20000</v>
      </c>
      <c r="Q102" s="56">
        <f t="shared" si="11"/>
        <v>120000</v>
      </c>
      <c r="R102" s="56">
        <f t="shared" si="12"/>
        <v>14400</v>
      </c>
      <c r="S102" s="48">
        <f t="shared" si="13"/>
        <v>134400</v>
      </c>
      <c r="T102" s="62" t="s">
        <v>24</v>
      </c>
      <c r="U102" s="230">
        <v>98</v>
      </c>
      <c r="V102" s="73" t="s">
        <v>375</v>
      </c>
      <c r="W102" s="73" t="s">
        <v>376</v>
      </c>
      <c r="X102" s="82">
        <v>731407</v>
      </c>
      <c r="Y102" s="74" t="str">
        <f t="shared" si="14"/>
        <v>73</v>
      </c>
      <c r="Z102" s="88">
        <v>99999999</v>
      </c>
      <c r="AA102" s="49" t="s">
        <v>377</v>
      </c>
      <c r="AB102" s="102"/>
    </row>
    <row r="103" spans="1:28" s="94" customFormat="1" ht="120" customHeight="1">
      <c r="A103" s="86"/>
      <c r="B103" s="116" t="s">
        <v>250</v>
      </c>
      <c r="C103" s="176" t="s">
        <v>220</v>
      </c>
      <c r="D103" s="175"/>
      <c r="E103" s="175"/>
      <c r="F103" s="176"/>
      <c r="G103" s="180" t="s">
        <v>450</v>
      </c>
      <c r="H103" s="185"/>
      <c r="I103" s="178"/>
      <c r="J103" s="178"/>
      <c r="K103" s="181"/>
      <c r="L103" s="179"/>
      <c r="M103" s="179"/>
      <c r="N103" s="178"/>
      <c r="O103" s="76">
        <v>100</v>
      </c>
      <c r="P103" s="77">
        <v>458</v>
      </c>
      <c r="Q103" s="56">
        <f>+O103*P103</f>
        <v>45800</v>
      </c>
      <c r="R103" s="56">
        <f>+Q103*12%</f>
        <v>5496</v>
      </c>
      <c r="S103" s="48">
        <f>+Q103+R103</f>
        <v>51296</v>
      </c>
      <c r="T103" s="62" t="s">
        <v>24</v>
      </c>
      <c r="U103" s="230">
        <v>98</v>
      </c>
      <c r="V103" s="73" t="s">
        <v>375</v>
      </c>
      <c r="W103" s="73" t="s">
        <v>376</v>
      </c>
      <c r="X103" s="82">
        <v>840104</v>
      </c>
      <c r="Y103" s="74" t="str">
        <f t="shared" si="14"/>
        <v>84</v>
      </c>
      <c r="Z103" s="88">
        <v>99999999</v>
      </c>
      <c r="AA103" s="49" t="s">
        <v>377</v>
      </c>
      <c r="AB103" s="102"/>
    </row>
    <row r="104" spans="1:28" s="94" customFormat="1" ht="120" customHeight="1">
      <c r="A104" s="86"/>
      <c r="B104" s="116" t="s">
        <v>250</v>
      </c>
      <c r="C104" s="176" t="s">
        <v>220</v>
      </c>
      <c r="D104" s="175"/>
      <c r="E104" s="175"/>
      <c r="F104" s="176"/>
      <c r="G104" s="180" t="s">
        <v>251</v>
      </c>
      <c r="H104" s="185"/>
      <c r="I104" s="178"/>
      <c r="J104" s="178"/>
      <c r="K104" s="181"/>
      <c r="L104" s="179"/>
      <c r="M104" s="179"/>
      <c r="N104" s="178"/>
      <c r="O104" s="76">
        <v>45</v>
      </c>
      <c r="P104" s="77">
        <v>533</v>
      </c>
      <c r="Q104" s="56">
        <f aca="true" t="shared" si="15" ref="Q104:Q137">+O104*P104</f>
        <v>23985</v>
      </c>
      <c r="R104" s="56">
        <f aca="true" t="shared" si="16" ref="R104:R137">+Q104*12%</f>
        <v>2878.2</v>
      </c>
      <c r="S104" s="48">
        <f aca="true" t="shared" si="17" ref="S104:S137">+Q104+R104</f>
        <v>26863.2</v>
      </c>
      <c r="T104" s="62" t="s">
        <v>24</v>
      </c>
      <c r="U104" s="230">
        <v>98</v>
      </c>
      <c r="V104" s="73" t="s">
        <v>375</v>
      </c>
      <c r="W104" s="73" t="s">
        <v>376</v>
      </c>
      <c r="X104" s="82">
        <v>840104</v>
      </c>
      <c r="Y104" s="74" t="str">
        <f t="shared" si="14"/>
        <v>84</v>
      </c>
      <c r="Z104" s="88">
        <v>99999999</v>
      </c>
      <c r="AA104" s="49" t="s">
        <v>377</v>
      </c>
      <c r="AB104" s="102"/>
    </row>
    <row r="105" spans="1:28" s="94" customFormat="1" ht="120" customHeight="1">
      <c r="A105" s="86"/>
      <c r="B105" s="116" t="s">
        <v>250</v>
      </c>
      <c r="C105" s="176" t="s">
        <v>220</v>
      </c>
      <c r="D105" s="175"/>
      <c r="E105" s="175"/>
      <c r="F105" s="176"/>
      <c r="G105" s="180" t="s">
        <v>451</v>
      </c>
      <c r="H105" s="185"/>
      <c r="I105" s="178"/>
      <c r="J105" s="178"/>
      <c r="K105" s="181"/>
      <c r="L105" s="179"/>
      <c r="M105" s="179"/>
      <c r="N105" s="178"/>
      <c r="O105" s="76">
        <v>25</v>
      </c>
      <c r="P105" s="77">
        <v>685</v>
      </c>
      <c r="Q105" s="56">
        <f t="shared" si="15"/>
        <v>17125</v>
      </c>
      <c r="R105" s="56">
        <f t="shared" si="16"/>
        <v>2055</v>
      </c>
      <c r="S105" s="48">
        <f t="shared" si="17"/>
        <v>19180</v>
      </c>
      <c r="T105" s="62" t="s">
        <v>24</v>
      </c>
      <c r="U105" s="230">
        <v>98</v>
      </c>
      <c r="V105" s="73" t="s">
        <v>375</v>
      </c>
      <c r="W105" s="73" t="s">
        <v>376</v>
      </c>
      <c r="X105" s="82">
        <v>840104</v>
      </c>
      <c r="Y105" s="74" t="str">
        <f t="shared" si="14"/>
        <v>84</v>
      </c>
      <c r="Z105" s="88">
        <v>99999999</v>
      </c>
      <c r="AA105" s="49" t="s">
        <v>377</v>
      </c>
      <c r="AB105" s="102"/>
    </row>
    <row r="106" spans="1:28" s="94" customFormat="1" ht="120" customHeight="1">
      <c r="A106" s="86"/>
      <c r="B106" s="116" t="s">
        <v>250</v>
      </c>
      <c r="C106" s="176" t="s">
        <v>220</v>
      </c>
      <c r="D106" s="175"/>
      <c r="E106" s="175"/>
      <c r="F106" s="176"/>
      <c r="G106" s="180" t="s">
        <v>252</v>
      </c>
      <c r="H106" s="185"/>
      <c r="I106" s="178"/>
      <c r="J106" s="178"/>
      <c r="K106" s="181"/>
      <c r="L106" s="179"/>
      <c r="M106" s="179"/>
      <c r="N106" s="178"/>
      <c r="O106" s="76">
        <v>12</v>
      </c>
      <c r="P106" s="77">
        <v>562</v>
      </c>
      <c r="Q106" s="56">
        <f t="shared" si="15"/>
        <v>6744</v>
      </c>
      <c r="R106" s="56">
        <f t="shared" si="16"/>
        <v>809.28</v>
      </c>
      <c r="S106" s="48">
        <f t="shared" si="17"/>
        <v>7553.28</v>
      </c>
      <c r="T106" s="62" t="s">
        <v>24</v>
      </c>
      <c r="U106" s="230">
        <v>98</v>
      </c>
      <c r="V106" s="73" t="s">
        <v>375</v>
      </c>
      <c r="W106" s="73" t="s">
        <v>376</v>
      </c>
      <c r="X106" s="82">
        <v>840104</v>
      </c>
      <c r="Y106" s="74" t="str">
        <f t="shared" si="14"/>
        <v>84</v>
      </c>
      <c r="Z106" s="88">
        <v>99999999</v>
      </c>
      <c r="AA106" s="49" t="s">
        <v>377</v>
      </c>
      <c r="AB106" s="102"/>
    </row>
    <row r="107" spans="1:28" s="94" customFormat="1" ht="120" customHeight="1">
      <c r="A107" s="86"/>
      <c r="B107" s="116" t="s">
        <v>250</v>
      </c>
      <c r="C107" s="176" t="s">
        <v>220</v>
      </c>
      <c r="D107" s="175"/>
      <c r="E107" s="175"/>
      <c r="F107" s="176"/>
      <c r="G107" s="180" t="s">
        <v>452</v>
      </c>
      <c r="H107" s="185"/>
      <c r="I107" s="178"/>
      <c r="J107" s="178"/>
      <c r="K107" s="181"/>
      <c r="L107" s="179"/>
      <c r="M107" s="179"/>
      <c r="N107" s="178"/>
      <c r="O107" s="76">
        <v>15</v>
      </c>
      <c r="P107" s="77">
        <v>1487</v>
      </c>
      <c r="Q107" s="56">
        <f t="shared" si="15"/>
        <v>22305</v>
      </c>
      <c r="R107" s="56">
        <f t="shared" si="16"/>
        <v>2676.6</v>
      </c>
      <c r="S107" s="48">
        <f t="shared" si="17"/>
        <v>24981.6</v>
      </c>
      <c r="T107" s="62" t="s">
        <v>24</v>
      </c>
      <c r="U107" s="230">
        <v>98</v>
      </c>
      <c r="V107" s="73" t="s">
        <v>375</v>
      </c>
      <c r="W107" s="73" t="s">
        <v>376</v>
      </c>
      <c r="X107" s="82">
        <v>840104</v>
      </c>
      <c r="Y107" s="74" t="str">
        <f t="shared" si="14"/>
        <v>84</v>
      </c>
      <c r="Z107" s="88">
        <v>99999999</v>
      </c>
      <c r="AA107" s="49" t="s">
        <v>377</v>
      </c>
      <c r="AB107" s="102"/>
    </row>
    <row r="108" spans="1:28" s="94" customFormat="1" ht="120" customHeight="1">
      <c r="A108" s="86"/>
      <c r="B108" s="116" t="s">
        <v>250</v>
      </c>
      <c r="C108" s="176" t="s">
        <v>220</v>
      </c>
      <c r="D108" s="175"/>
      <c r="E108" s="175"/>
      <c r="F108" s="176"/>
      <c r="G108" s="180" t="s">
        <v>253</v>
      </c>
      <c r="H108" s="185"/>
      <c r="I108" s="178"/>
      <c r="J108" s="178"/>
      <c r="K108" s="181"/>
      <c r="L108" s="179"/>
      <c r="M108" s="179"/>
      <c r="N108" s="178"/>
      <c r="O108" s="76">
        <v>10</v>
      </c>
      <c r="P108" s="77">
        <v>1545</v>
      </c>
      <c r="Q108" s="56">
        <f t="shared" si="15"/>
        <v>15450</v>
      </c>
      <c r="R108" s="56">
        <f t="shared" si="16"/>
        <v>1854</v>
      </c>
      <c r="S108" s="48">
        <f t="shared" si="17"/>
        <v>17304</v>
      </c>
      <c r="T108" s="62" t="s">
        <v>24</v>
      </c>
      <c r="U108" s="230">
        <v>98</v>
      </c>
      <c r="V108" s="73" t="s">
        <v>375</v>
      </c>
      <c r="W108" s="73" t="s">
        <v>376</v>
      </c>
      <c r="X108" s="82">
        <v>840104</v>
      </c>
      <c r="Y108" s="74" t="str">
        <f t="shared" si="14"/>
        <v>84</v>
      </c>
      <c r="Z108" s="88">
        <v>99999999</v>
      </c>
      <c r="AA108" s="49" t="s">
        <v>377</v>
      </c>
      <c r="AB108" s="102"/>
    </row>
    <row r="109" spans="1:28" s="94" customFormat="1" ht="120" customHeight="1">
      <c r="A109" s="86"/>
      <c r="B109" s="116" t="s">
        <v>250</v>
      </c>
      <c r="C109" s="176" t="s">
        <v>220</v>
      </c>
      <c r="D109" s="175"/>
      <c r="E109" s="175"/>
      <c r="F109" s="176"/>
      <c r="G109" s="180" t="s">
        <v>254</v>
      </c>
      <c r="H109" s="185"/>
      <c r="I109" s="178"/>
      <c r="J109" s="178"/>
      <c r="K109" s="181"/>
      <c r="L109" s="179"/>
      <c r="M109" s="179"/>
      <c r="N109" s="178"/>
      <c r="O109" s="76">
        <v>10</v>
      </c>
      <c r="P109" s="77">
        <v>424</v>
      </c>
      <c r="Q109" s="56">
        <f t="shared" si="15"/>
        <v>4240</v>
      </c>
      <c r="R109" s="56">
        <f t="shared" si="16"/>
        <v>508.79999999999995</v>
      </c>
      <c r="S109" s="48">
        <f t="shared" si="17"/>
        <v>4748.8</v>
      </c>
      <c r="T109" s="62" t="s">
        <v>24</v>
      </c>
      <c r="U109" s="230">
        <v>98</v>
      </c>
      <c r="V109" s="73" t="s">
        <v>375</v>
      </c>
      <c r="W109" s="73" t="s">
        <v>376</v>
      </c>
      <c r="X109" s="82">
        <v>840104</v>
      </c>
      <c r="Y109" s="74" t="str">
        <f t="shared" si="14"/>
        <v>84</v>
      </c>
      <c r="Z109" s="88">
        <v>99999999</v>
      </c>
      <c r="AA109" s="49" t="s">
        <v>377</v>
      </c>
      <c r="AB109" s="102"/>
    </row>
    <row r="110" spans="1:28" s="94" customFormat="1" ht="120" customHeight="1">
      <c r="A110" s="86"/>
      <c r="B110" s="116" t="s">
        <v>250</v>
      </c>
      <c r="C110" s="176" t="s">
        <v>220</v>
      </c>
      <c r="D110" s="175"/>
      <c r="E110" s="175"/>
      <c r="F110" s="176"/>
      <c r="G110" s="180" t="s">
        <v>453</v>
      </c>
      <c r="H110" s="185"/>
      <c r="I110" s="178"/>
      <c r="J110" s="178"/>
      <c r="K110" s="181"/>
      <c r="L110" s="179"/>
      <c r="M110" s="179"/>
      <c r="N110" s="178"/>
      <c r="O110" s="76">
        <v>12</v>
      </c>
      <c r="P110" s="77">
        <v>1112</v>
      </c>
      <c r="Q110" s="56">
        <f t="shared" si="15"/>
        <v>13344</v>
      </c>
      <c r="R110" s="56">
        <f t="shared" si="16"/>
        <v>1601.28</v>
      </c>
      <c r="S110" s="48">
        <f t="shared" si="17"/>
        <v>14945.28</v>
      </c>
      <c r="T110" s="62" t="s">
        <v>24</v>
      </c>
      <c r="U110" s="230">
        <v>98</v>
      </c>
      <c r="V110" s="73" t="s">
        <v>375</v>
      </c>
      <c r="W110" s="73" t="s">
        <v>376</v>
      </c>
      <c r="X110" s="82">
        <v>840104</v>
      </c>
      <c r="Y110" s="74" t="str">
        <f t="shared" si="14"/>
        <v>84</v>
      </c>
      <c r="Z110" s="88">
        <v>99999999</v>
      </c>
      <c r="AA110" s="49" t="s">
        <v>377</v>
      </c>
      <c r="AB110" s="102"/>
    </row>
    <row r="111" spans="1:28" s="94" customFormat="1" ht="120" customHeight="1">
      <c r="A111" s="86"/>
      <c r="B111" s="116" t="s">
        <v>250</v>
      </c>
      <c r="C111" s="176" t="s">
        <v>220</v>
      </c>
      <c r="D111" s="175"/>
      <c r="E111" s="175"/>
      <c r="F111" s="176"/>
      <c r="G111" s="180" t="s">
        <v>255</v>
      </c>
      <c r="H111" s="185"/>
      <c r="I111" s="178"/>
      <c r="J111" s="178"/>
      <c r="K111" s="181"/>
      <c r="L111" s="179"/>
      <c r="M111" s="179"/>
      <c r="N111" s="178"/>
      <c r="O111" s="76">
        <v>8</v>
      </c>
      <c r="P111" s="77">
        <v>487</v>
      </c>
      <c r="Q111" s="56">
        <f t="shared" si="15"/>
        <v>3896</v>
      </c>
      <c r="R111" s="56">
        <f t="shared" si="16"/>
        <v>467.52</v>
      </c>
      <c r="S111" s="48">
        <f t="shared" si="17"/>
        <v>4363.52</v>
      </c>
      <c r="T111" s="62" t="s">
        <v>24</v>
      </c>
      <c r="U111" s="230">
        <v>98</v>
      </c>
      <c r="V111" s="73" t="s">
        <v>375</v>
      </c>
      <c r="W111" s="73" t="s">
        <v>376</v>
      </c>
      <c r="X111" s="82">
        <v>840104</v>
      </c>
      <c r="Y111" s="74" t="str">
        <f t="shared" si="14"/>
        <v>84</v>
      </c>
      <c r="Z111" s="88">
        <v>99999999</v>
      </c>
      <c r="AA111" s="49" t="s">
        <v>377</v>
      </c>
      <c r="AB111" s="102"/>
    </row>
    <row r="112" spans="1:28" s="94" customFormat="1" ht="120" customHeight="1">
      <c r="A112" s="86"/>
      <c r="B112" s="116" t="s">
        <v>250</v>
      </c>
      <c r="C112" s="176" t="s">
        <v>220</v>
      </c>
      <c r="D112" s="175"/>
      <c r="E112" s="175"/>
      <c r="F112" s="176"/>
      <c r="G112" s="180" t="s">
        <v>256</v>
      </c>
      <c r="H112" s="185"/>
      <c r="I112" s="178"/>
      <c r="J112" s="178"/>
      <c r="K112" s="181"/>
      <c r="L112" s="179"/>
      <c r="M112" s="179"/>
      <c r="N112" s="178"/>
      <c r="O112" s="76">
        <v>10</v>
      </c>
      <c r="P112" s="77">
        <v>1296</v>
      </c>
      <c r="Q112" s="56">
        <f t="shared" si="15"/>
        <v>12960</v>
      </c>
      <c r="R112" s="56">
        <f t="shared" si="16"/>
        <v>1555.2</v>
      </c>
      <c r="S112" s="48">
        <f t="shared" si="17"/>
        <v>14515.2</v>
      </c>
      <c r="T112" s="62" t="s">
        <v>24</v>
      </c>
      <c r="U112" s="230">
        <v>98</v>
      </c>
      <c r="V112" s="73" t="s">
        <v>375</v>
      </c>
      <c r="W112" s="73" t="s">
        <v>376</v>
      </c>
      <c r="X112" s="82">
        <v>840104</v>
      </c>
      <c r="Y112" s="74" t="str">
        <f t="shared" si="14"/>
        <v>84</v>
      </c>
      <c r="Z112" s="88">
        <v>99999999</v>
      </c>
      <c r="AA112" s="49" t="s">
        <v>377</v>
      </c>
      <c r="AB112" s="102"/>
    </row>
    <row r="113" spans="1:28" s="94" customFormat="1" ht="120" customHeight="1">
      <c r="A113" s="86"/>
      <c r="B113" s="116" t="s">
        <v>250</v>
      </c>
      <c r="C113" s="176" t="s">
        <v>220</v>
      </c>
      <c r="D113" s="175"/>
      <c r="E113" s="175"/>
      <c r="F113" s="176"/>
      <c r="G113" s="180" t="s">
        <v>257</v>
      </c>
      <c r="H113" s="185"/>
      <c r="I113" s="178"/>
      <c r="J113" s="178"/>
      <c r="K113" s="181"/>
      <c r="L113" s="179"/>
      <c r="M113" s="179"/>
      <c r="N113" s="178"/>
      <c r="O113" s="76">
        <v>12</v>
      </c>
      <c r="P113" s="77">
        <v>79.33333333333333</v>
      </c>
      <c r="Q113" s="56">
        <f t="shared" si="15"/>
        <v>952</v>
      </c>
      <c r="R113" s="56">
        <f t="shared" si="16"/>
        <v>114.24</v>
      </c>
      <c r="S113" s="48">
        <f t="shared" si="17"/>
        <v>1066.24</v>
      </c>
      <c r="T113" s="62" t="s">
        <v>24</v>
      </c>
      <c r="U113" s="230">
        <v>98</v>
      </c>
      <c r="V113" s="73" t="s">
        <v>375</v>
      </c>
      <c r="W113" s="73" t="s">
        <v>376</v>
      </c>
      <c r="X113" s="82">
        <v>840104</v>
      </c>
      <c r="Y113" s="74" t="str">
        <f t="shared" si="14"/>
        <v>84</v>
      </c>
      <c r="Z113" s="88">
        <v>99999999</v>
      </c>
      <c r="AA113" s="49" t="s">
        <v>377</v>
      </c>
      <c r="AB113" s="102"/>
    </row>
    <row r="114" spans="1:28" s="94" customFormat="1" ht="120" customHeight="1">
      <c r="A114" s="86"/>
      <c r="B114" s="116" t="s">
        <v>250</v>
      </c>
      <c r="C114" s="176" t="s">
        <v>220</v>
      </c>
      <c r="D114" s="175"/>
      <c r="E114" s="175"/>
      <c r="F114" s="176"/>
      <c r="G114" s="180" t="s">
        <v>258</v>
      </c>
      <c r="H114" s="185"/>
      <c r="I114" s="178"/>
      <c r="J114" s="178"/>
      <c r="K114" s="181"/>
      <c r="L114" s="179"/>
      <c r="M114" s="179"/>
      <c r="N114" s="178"/>
      <c r="O114" s="76">
        <v>12</v>
      </c>
      <c r="P114" s="77">
        <v>380</v>
      </c>
      <c r="Q114" s="56">
        <f t="shared" si="15"/>
        <v>4560</v>
      </c>
      <c r="R114" s="56">
        <f t="shared" si="16"/>
        <v>547.1999999999999</v>
      </c>
      <c r="S114" s="48">
        <f t="shared" si="17"/>
        <v>5107.2</v>
      </c>
      <c r="T114" s="62" t="s">
        <v>24</v>
      </c>
      <c r="U114" s="230">
        <v>98</v>
      </c>
      <c r="V114" s="73" t="s">
        <v>375</v>
      </c>
      <c r="W114" s="73" t="s">
        <v>376</v>
      </c>
      <c r="X114" s="82">
        <v>840104</v>
      </c>
      <c r="Y114" s="74" t="str">
        <f t="shared" si="14"/>
        <v>84</v>
      </c>
      <c r="Z114" s="88">
        <v>99999999</v>
      </c>
      <c r="AA114" s="49" t="s">
        <v>377</v>
      </c>
      <c r="AB114" s="102"/>
    </row>
    <row r="115" spans="1:28" s="94" customFormat="1" ht="120" customHeight="1">
      <c r="A115" s="86"/>
      <c r="B115" s="116" t="s">
        <v>250</v>
      </c>
      <c r="C115" s="176" t="s">
        <v>220</v>
      </c>
      <c r="D115" s="175"/>
      <c r="E115" s="175"/>
      <c r="F115" s="176"/>
      <c r="G115" s="180" t="s">
        <v>259</v>
      </c>
      <c r="H115" s="185"/>
      <c r="I115" s="178"/>
      <c r="J115" s="178"/>
      <c r="K115" s="181"/>
      <c r="L115" s="179"/>
      <c r="M115" s="179"/>
      <c r="N115" s="178"/>
      <c r="O115" s="76">
        <v>1</v>
      </c>
      <c r="P115" s="77">
        <v>2667</v>
      </c>
      <c r="Q115" s="56">
        <f t="shared" si="15"/>
        <v>2667</v>
      </c>
      <c r="R115" s="56">
        <f t="shared" si="16"/>
        <v>320.03999999999996</v>
      </c>
      <c r="S115" s="48">
        <f t="shared" si="17"/>
        <v>2987.04</v>
      </c>
      <c r="T115" s="62" t="s">
        <v>24</v>
      </c>
      <c r="U115" s="230">
        <v>98</v>
      </c>
      <c r="V115" s="73" t="s">
        <v>375</v>
      </c>
      <c r="W115" s="73" t="s">
        <v>376</v>
      </c>
      <c r="X115" s="82">
        <v>840104</v>
      </c>
      <c r="Y115" s="74" t="str">
        <f t="shared" si="14"/>
        <v>84</v>
      </c>
      <c r="Z115" s="88">
        <v>99999999</v>
      </c>
      <c r="AA115" s="49" t="s">
        <v>377</v>
      </c>
      <c r="AB115" s="102"/>
    </row>
    <row r="116" spans="1:28" s="94" customFormat="1" ht="120" customHeight="1">
      <c r="A116" s="86"/>
      <c r="B116" s="116" t="s">
        <v>250</v>
      </c>
      <c r="C116" s="176" t="s">
        <v>220</v>
      </c>
      <c r="D116" s="175"/>
      <c r="E116" s="175"/>
      <c r="F116" s="176"/>
      <c r="G116" s="180" t="s">
        <v>260</v>
      </c>
      <c r="H116" s="185"/>
      <c r="I116" s="178"/>
      <c r="J116" s="178"/>
      <c r="K116" s="181"/>
      <c r="L116" s="179"/>
      <c r="M116" s="179"/>
      <c r="N116" s="178"/>
      <c r="O116" s="76">
        <v>1</v>
      </c>
      <c r="P116" s="77">
        <v>200</v>
      </c>
      <c r="Q116" s="56">
        <f t="shared" si="15"/>
        <v>200</v>
      </c>
      <c r="R116" s="56">
        <f t="shared" si="16"/>
        <v>24</v>
      </c>
      <c r="S116" s="48">
        <f t="shared" si="17"/>
        <v>224</v>
      </c>
      <c r="T116" s="62" t="s">
        <v>24</v>
      </c>
      <c r="U116" s="230">
        <v>98</v>
      </c>
      <c r="V116" s="73" t="s">
        <v>375</v>
      </c>
      <c r="W116" s="73" t="s">
        <v>376</v>
      </c>
      <c r="X116" s="82">
        <v>840104</v>
      </c>
      <c r="Y116" s="74" t="str">
        <f t="shared" si="14"/>
        <v>84</v>
      </c>
      <c r="Z116" s="88">
        <v>99999999</v>
      </c>
      <c r="AA116" s="49" t="s">
        <v>377</v>
      </c>
      <c r="AB116" s="102"/>
    </row>
    <row r="117" spans="1:28" s="94" customFormat="1" ht="120" customHeight="1">
      <c r="A117" s="86"/>
      <c r="B117" s="116" t="s">
        <v>250</v>
      </c>
      <c r="C117" s="176" t="s">
        <v>220</v>
      </c>
      <c r="D117" s="175"/>
      <c r="E117" s="175"/>
      <c r="F117" s="176"/>
      <c r="G117" s="180" t="s">
        <v>261</v>
      </c>
      <c r="H117" s="185"/>
      <c r="I117" s="178"/>
      <c r="J117" s="178"/>
      <c r="K117" s="181"/>
      <c r="L117" s="179"/>
      <c r="M117" s="179"/>
      <c r="N117" s="178"/>
      <c r="O117" s="76">
        <v>4</v>
      </c>
      <c r="P117" s="77">
        <v>437.5</v>
      </c>
      <c r="Q117" s="56">
        <f t="shared" si="15"/>
        <v>1750</v>
      </c>
      <c r="R117" s="56">
        <f t="shared" si="16"/>
        <v>210</v>
      </c>
      <c r="S117" s="48">
        <f t="shared" si="17"/>
        <v>1960</v>
      </c>
      <c r="T117" s="62" t="s">
        <v>24</v>
      </c>
      <c r="U117" s="230">
        <v>98</v>
      </c>
      <c r="V117" s="73" t="s">
        <v>375</v>
      </c>
      <c r="W117" s="73" t="s">
        <v>376</v>
      </c>
      <c r="X117" s="82">
        <v>840104</v>
      </c>
      <c r="Y117" s="74" t="str">
        <f t="shared" si="14"/>
        <v>84</v>
      </c>
      <c r="Z117" s="88">
        <v>99999999</v>
      </c>
      <c r="AA117" s="49" t="s">
        <v>377</v>
      </c>
      <c r="AB117" s="102"/>
    </row>
    <row r="118" spans="1:28" s="94" customFormat="1" ht="120" customHeight="1">
      <c r="A118" s="86"/>
      <c r="B118" s="116" t="s">
        <v>250</v>
      </c>
      <c r="C118" s="176" t="s">
        <v>220</v>
      </c>
      <c r="D118" s="175"/>
      <c r="E118" s="175"/>
      <c r="F118" s="176"/>
      <c r="G118" s="180" t="s">
        <v>262</v>
      </c>
      <c r="H118" s="185"/>
      <c r="I118" s="178"/>
      <c r="J118" s="178"/>
      <c r="K118" s="181"/>
      <c r="L118" s="179"/>
      <c r="M118" s="179"/>
      <c r="N118" s="178"/>
      <c r="O118" s="76">
        <v>2</v>
      </c>
      <c r="P118" s="77">
        <v>2069</v>
      </c>
      <c r="Q118" s="56">
        <f t="shared" si="15"/>
        <v>4138</v>
      </c>
      <c r="R118" s="56">
        <f t="shared" si="16"/>
        <v>496.56</v>
      </c>
      <c r="S118" s="48">
        <f t="shared" si="17"/>
        <v>4634.56</v>
      </c>
      <c r="T118" s="62" t="s">
        <v>24</v>
      </c>
      <c r="U118" s="230">
        <v>98</v>
      </c>
      <c r="V118" s="73" t="s">
        <v>375</v>
      </c>
      <c r="W118" s="73" t="s">
        <v>376</v>
      </c>
      <c r="X118" s="82">
        <v>840104</v>
      </c>
      <c r="Y118" s="74" t="str">
        <f t="shared" si="14"/>
        <v>84</v>
      </c>
      <c r="Z118" s="88">
        <v>99999999</v>
      </c>
      <c r="AA118" s="49" t="s">
        <v>377</v>
      </c>
      <c r="AB118" s="102"/>
    </row>
    <row r="119" spans="1:28" s="94" customFormat="1" ht="120" customHeight="1">
      <c r="A119" s="86"/>
      <c r="B119" s="116" t="s">
        <v>250</v>
      </c>
      <c r="C119" s="176" t="s">
        <v>220</v>
      </c>
      <c r="D119" s="175"/>
      <c r="E119" s="175"/>
      <c r="F119" s="176"/>
      <c r="G119" s="180" t="s">
        <v>263</v>
      </c>
      <c r="H119" s="185"/>
      <c r="I119" s="178"/>
      <c r="J119" s="178"/>
      <c r="K119" s="181"/>
      <c r="L119" s="179"/>
      <c r="M119" s="179"/>
      <c r="N119" s="178"/>
      <c r="O119" s="76">
        <v>24</v>
      </c>
      <c r="P119" s="77">
        <v>2000</v>
      </c>
      <c r="Q119" s="56">
        <f t="shared" si="15"/>
        <v>48000</v>
      </c>
      <c r="R119" s="56">
        <f t="shared" si="16"/>
        <v>5760</v>
      </c>
      <c r="S119" s="48">
        <f t="shared" si="17"/>
        <v>53760</v>
      </c>
      <c r="T119" s="62" t="s">
        <v>24</v>
      </c>
      <c r="U119" s="230">
        <v>98</v>
      </c>
      <c r="V119" s="73" t="s">
        <v>375</v>
      </c>
      <c r="W119" s="73" t="s">
        <v>376</v>
      </c>
      <c r="X119" s="82">
        <v>840104</v>
      </c>
      <c r="Y119" s="74" t="str">
        <f t="shared" si="14"/>
        <v>84</v>
      </c>
      <c r="Z119" s="88">
        <v>99999999</v>
      </c>
      <c r="AA119" s="49" t="s">
        <v>377</v>
      </c>
      <c r="AB119" s="102"/>
    </row>
    <row r="120" spans="1:28" s="94" customFormat="1" ht="120" customHeight="1">
      <c r="A120" s="86"/>
      <c r="B120" s="116" t="s">
        <v>250</v>
      </c>
      <c r="C120" s="176" t="s">
        <v>220</v>
      </c>
      <c r="D120" s="180"/>
      <c r="E120" s="180"/>
      <c r="F120" s="180"/>
      <c r="G120" s="226" t="s">
        <v>264</v>
      </c>
      <c r="H120" s="116"/>
      <c r="I120" s="116"/>
      <c r="J120" s="116"/>
      <c r="K120" s="127"/>
      <c r="L120" s="128"/>
      <c r="M120" s="128"/>
      <c r="N120" s="116"/>
      <c r="O120" s="118">
        <v>62</v>
      </c>
      <c r="P120" s="119">
        <v>472.4516129032258</v>
      </c>
      <c r="Q120" s="56">
        <f t="shared" si="15"/>
        <v>29292</v>
      </c>
      <c r="R120" s="56">
        <f t="shared" si="16"/>
        <v>3515.04</v>
      </c>
      <c r="S120" s="48">
        <f t="shared" si="17"/>
        <v>32807.04</v>
      </c>
      <c r="T120" s="62" t="s">
        <v>24</v>
      </c>
      <c r="U120" s="230">
        <v>98</v>
      </c>
      <c r="V120" s="73" t="s">
        <v>375</v>
      </c>
      <c r="W120" s="73" t="s">
        <v>376</v>
      </c>
      <c r="X120" s="82">
        <v>840103</v>
      </c>
      <c r="Y120" s="74" t="str">
        <f t="shared" si="14"/>
        <v>84</v>
      </c>
      <c r="Z120" s="88">
        <v>99999999</v>
      </c>
      <c r="AA120" s="49" t="s">
        <v>377</v>
      </c>
      <c r="AB120" s="102"/>
    </row>
    <row r="121" spans="1:28" s="94" customFormat="1" ht="120" customHeight="1">
      <c r="A121" s="86"/>
      <c r="B121" s="116" t="s">
        <v>250</v>
      </c>
      <c r="C121" s="176" t="s">
        <v>220</v>
      </c>
      <c r="D121" s="175"/>
      <c r="E121" s="175"/>
      <c r="F121" s="176"/>
      <c r="G121" s="226" t="s">
        <v>454</v>
      </c>
      <c r="H121" s="185"/>
      <c r="I121" s="178"/>
      <c r="J121" s="178"/>
      <c r="K121" s="181"/>
      <c r="L121" s="179"/>
      <c r="M121" s="179"/>
      <c r="N121" s="178"/>
      <c r="O121" s="76">
        <v>42</v>
      </c>
      <c r="P121" s="77">
        <v>100</v>
      </c>
      <c r="Q121" s="56">
        <f t="shared" si="15"/>
        <v>4200</v>
      </c>
      <c r="R121" s="56">
        <f t="shared" si="16"/>
        <v>504</v>
      </c>
      <c r="S121" s="48">
        <f t="shared" si="17"/>
        <v>4704</v>
      </c>
      <c r="T121" s="62" t="s">
        <v>24</v>
      </c>
      <c r="U121" s="230">
        <v>98</v>
      </c>
      <c r="V121" s="73" t="s">
        <v>375</v>
      </c>
      <c r="W121" s="73" t="s">
        <v>376</v>
      </c>
      <c r="X121" s="82">
        <v>840103</v>
      </c>
      <c r="Y121" s="74" t="str">
        <f t="shared" si="14"/>
        <v>84</v>
      </c>
      <c r="Z121" s="88">
        <v>99999999</v>
      </c>
      <c r="AA121" s="49" t="s">
        <v>377</v>
      </c>
      <c r="AB121" s="102"/>
    </row>
    <row r="122" spans="1:28" s="94" customFormat="1" ht="120" customHeight="1">
      <c r="A122" s="86"/>
      <c r="B122" s="116" t="s">
        <v>250</v>
      </c>
      <c r="C122" s="176" t="s">
        <v>220</v>
      </c>
      <c r="D122" s="175"/>
      <c r="E122" s="175"/>
      <c r="F122" s="176"/>
      <c r="G122" s="180" t="s">
        <v>455</v>
      </c>
      <c r="H122" s="185"/>
      <c r="I122" s="178"/>
      <c r="J122" s="178"/>
      <c r="K122" s="181"/>
      <c r="L122" s="179"/>
      <c r="M122" s="179"/>
      <c r="N122" s="178"/>
      <c r="O122" s="76">
        <v>42</v>
      </c>
      <c r="P122" s="77">
        <v>174.26</v>
      </c>
      <c r="Q122" s="56">
        <f t="shared" si="15"/>
        <v>7318.92</v>
      </c>
      <c r="R122" s="56">
        <f t="shared" si="16"/>
        <v>878.2704</v>
      </c>
      <c r="S122" s="48">
        <f t="shared" si="17"/>
        <v>8197.1904</v>
      </c>
      <c r="T122" s="62" t="s">
        <v>24</v>
      </c>
      <c r="U122" s="230">
        <v>98</v>
      </c>
      <c r="V122" s="73" t="s">
        <v>375</v>
      </c>
      <c r="W122" s="73" t="s">
        <v>376</v>
      </c>
      <c r="X122" s="82">
        <v>840104</v>
      </c>
      <c r="Y122" s="74" t="str">
        <f t="shared" si="14"/>
        <v>84</v>
      </c>
      <c r="Z122" s="88">
        <v>99999999</v>
      </c>
      <c r="AA122" s="49" t="s">
        <v>377</v>
      </c>
      <c r="AB122" s="102"/>
    </row>
    <row r="123" spans="1:28" s="94" customFormat="1" ht="120" customHeight="1">
      <c r="A123" s="86"/>
      <c r="B123" s="116" t="s">
        <v>250</v>
      </c>
      <c r="C123" s="176" t="s">
        <v>220</v>
      </c>
      <c r="D123" s="175"/>
      <c r="E123" s="175"/>
      <c r="F123" s="176"/>
      <c r="G123" s="180" t="s">
        <v>456</v>
      </c>
      <c r="H123" s="185"/>
      <c r="I123" s="178"/>
      <c r="J123" s="178"/>
      <c r="K123" s="181"/>
      <c r="L123" s="179"/>
      <c r="M123" s="179"/>
      <c r="N123" s="178"/>
      <c r="O123" s="76">
        <v>42</v>
      </c>
      <c r="P123" s="77">
        <v>50</v>
      </c>
      <c r="Q123" s="56">
        <f t="shared" si="15"/>
        <v>2100</v>
      </c>
      <c r="R123" s="56">
        <f t="shared" si="16"/>
        <v>252</v>
      </c>
      <c r="S123" s="48">
        <f t="shared" si="17"/>
        <v>2352</v>
      </c>
      <c r="T123" s="62" t="s">
        <v>24</v>
      </c>
      <c r="U123" s="230">
        <v>98</v>
      </c>
      <c r="V123" s="73" t="s">
        <v>375</v>
      </c>
      <c r="W123" s="73" t="s">
        <v>376</v>
      </c>
      <c r="X123" s="82">
        <v>840103</v>
      </c>
      <c r="Y123" s="74" t="str">
        <f t="shared" si="14"/>
        <v>84</v>
      </c>
      <c r="Z123" s="88">
        <v>99999999</v>
      </c>
      <c r="AA123" s="49" t="s">
        <v>377</v>
      </c>
      <c r="AB123" s="102"/>
    </row>
    <row r="124" spans="1:28" s="94" customFormat="1" ht="120" customHeight="1">
      <c r="A124" s="86"/>
      <c r="B124" s="116" t="s">
        <v>250</v>
      </c>
      <c r="C124" s="176" t="s">
        <v>220</v>
      </c>
      <c r="D124" s="175"/>
      <c r="E124" s="175"/>
      <c r="F124" s="176"/>
      <c r="G124" s="180" t="s">
        <v>457</v>
      </c>
      <c r="H124" s="185"/>
      <c r="I124" s="178"/>
      <c r="J124" s="178"/>
      <c r="K124" s="181"/>
      <c r="L124" s="179"/>
      <c r="M124" s="179"/>
      <c r="N124" s="178"/>
      <c r="O124" s="76">
        <v>126</v>
      </c>
      <c r="P124" s="77">
        <v>57.99</v>
      </c>
      <c r="Q124" s="56">
        <f t="shared" si="15"/>
        <v>7306.740000000001</v>
      </c>
      <c r="R124" s="56">
        <f t="shared" si="16"/>
        <v>876.8088</v>
      </c>
      <c r="S124" s="48">
        <f t="shared" si="17"/>
        <v>8183.5488000000005</v>
      </c>
      <c r="T124" s="62" t="s">
        <v>24</v>
      </c>
      <c r="U124" s="230">
        <v>98</v>
      </c>
      <c r="V124" s="73" t="s">
        <v>375</v>
      </c>
      <c r="W124" s="73" t="s">
        <v>376</v>
      </c>
      <c r="X124" s="82">
        <v>840104</v>
      </c>
      <c r="Y124" s="74" t="str">
        <f t="shared" si="14"/>
        <v>84</v>
      </c>
      <c r="Z124" s="88">
        <v>99999999</v>
      </c>
      <c r="AA124" s="49" t="s">
        <v>377</v>
      </c>
      <c r="AB124" s="102"/>
    </row>
    <row r="125" spans="1:28" s="94" customFormat="1" ht="120" customHeight="1">
      <c r="A125" s="86"/>
      <c r="B125" s="116" t="s">
        <v>250</v>
      </c>
      <c r="C125" s="176" t="s">
        <v>220</v>
      </c>
      <c r="D125" s="175"/>
      <c r="E125" s="175"/>
      <c r="F125" s="176"/>
      <c r="G125" s="180" t="s">
        <v>265</v>
      </c>
      <c r="H125" s="185"/>
      <c r="I125" s="178"/>
      <c r="J125" s="178"/>
      <c r="K125" s="181"/>
      <c r="L125" s="179"/>
      <c r="M125" s="179"/>
      <c r="N125" s="178"/>
      <c r="O125" s="76">
        <v>42</v>
      </c>
      <c r="P125" s="77">
        <v>3000</v>
      </c>
      <c r="Q125" s="56">
        <f t="shared" si="15"/>
        <v>126000</v>
      </c>
      <c r="R125" s="56">
        <f t="shared" si="16"/>
        <v>15120</v>
      </c>
      <c r="S125" s="48">
        <f t="shared" si="17"/>
        <v>141120</v>
      </c>
      <c r="T125" s="62" t="s">
        <v>24</v>
      </c>
      <c r="U125" s="230">
        <v>98</v>
      </c>
      <c r="V125" s="73" t="s">
        <v>375</v>
      </c>
      <c r="W125" s="73" t="s">
        <v>376</v>
      </c>
      <c r="X125" s="82">
        <v>840104</v>
      </c>
      <c r="Y125" s="74" t="str">
        <f t="shared" si="14"/>
        <v>84</v>
      </c>
      <c r="Z125" s="88">
        <v>99999999</v>
      </c>
      <c r="AA125" s="49" t="s">
        <v>377</v>
      </c>
      <c r="AB125" s="102"/>
    </row>
    <row r="126" spans="1:28" s="94" customFormat="1" ht="120" customHeight="1">
      <c r="A126" s="86"/>
      <c r="B126" s="116" t="s">
        <v>250</v>
      </c>
      <c r="C126" s="176" t="s">
        <v>220</v>
      </c>
      <c r="D126" s="175"/>
      <c r="E126" s="175"/>
      <c r="F126" s="176"/>
      <c r="G126" s="180" t="s">
        <v>266</v>
      </c>
      <c r="H126" s="185"/>
      <c r="I126" s="178"/>
      <c r="J126" s="178"/>
      <c r="K126" s="181"/>
      <c r="L126" s="179"/>
      <c r="M126" s="179"/>
      <c r="N126" s="178"/>
      <c r="O126" s="76">
        <v>42</v>
      </c>
      <c r="P126" s="77">
        <v>1040</v>
      </c>
      <c r="Q126" s="56">
        <f t="shared" si="15"/>
        <v>43680</v>
      </c>
      <c r="R126" s="56">
        <f t="shared" si="16"/>
        <v>5241.599999999999</v>
      </c>
      <c r="S126" s="48">
        <f t="shared" si="17"/>
        <v>48921.6</v>
      </c>
      <c r="T126" s="62" t="s">
        <v>24</v>
      </c>
      <c r="U126" s="230">
        <v>98</v>
      </c>
      <c r="V126" s="73" t="s">
        <v>375</v>
      </c>
      <c r="W126" s="73" t="s">
        <v>376</v>
      </c>
      <c r="X126" s="82">
        <v>840104</v>
      </c>
      <c r="Y126" s="74" t="str">
        <f t="shared" si="14"/>
        <v>84</v>
      </c>
      <c r="Z126" s="88">
        <v>99999999</v>
      </c>
      <c r="AA126" s="49" t="s">
        <v>377</v>
      </c>
      <c r="AB126" s="102"/>
    </row>
    <row r="127" spans="1:28" s="94" customFormat="1" ht="120" customHeight="1">
      <c r="A127" s="86"/>
      <c r="B127" s="116" t="s">
        <v>250</v>
      </c>
      <c r="C127" s="176" t="s">
        <v>220</v>
      </c>
      <c r="D127" s="175"/>
      <c r="E127" s="175"/>
      <c r="F127" s="176"/>
      <c r="G127" s="180" t="s">
        <v>267</v>
      </c>
      <c r="H127" s="185"/>
      <c r="I127" s="178"/>
      <c r="J127" s="178"/>
      <c r="K127" s="181"/>
      <c r="L127" s="179"/>
      <c r="M127" s="179"/>
      <c r="N127" s="178"/>
      <c r="O127" s="76">
        <v>21</v>
      </c>
      <c r="P127" s="77">
        <v>3800</v>
      </c>
      <c r="Q127" s="56">
        <f t="shared" si="15"/>
        <v>79800</v>
      </c>
      <c r="R127" s="56">
        <f t="shared" si="16"/>
        <v>9576</v>
      </c>
      <c r="S127" s="48">
        <f t="shared" si="17"/>
        <v>89376</v>
      </c>
      <c r="T127" s="62" t="s">
        <v>24</v>
      </c>
      <c r="U127" s="230">
        <v>98</v>
      </c>
      <c r="V127" s="73" t="s">
        <v>375</v>
      </c>
      <c r="W127" s="73" t="s">
        <v>376</v>
      </c>
      <c r="X127" s="82">
        <v>840104</v>
      </c>
      <c r="Y127" s="74" t="str">
        <f t="shared" si="14"/>
        <v>84</v>
      </c>
      <c r="Z127" s="88">
        <v>99999999</v>
      </c>
      <c r="AA127" s="49" t="s">
        <v>377</v>
      </c>
      <c r="AB127" s="102"/>
    </row>
    <row r="128" spans="1:28" s="94" customFormat="1" ht="120" customHeight="1">
      <c r="A128" s="86"/>
      <c r="B128" s="116" t="s">
        <v>250</v>
      </c>
      <c r="C128" s="176" t="s">
        <v>220</v>
      </c>
      <c r="D128" s="175"/>
      <c r="E128" s="175"/>
      <c r="F128" s="176"/>
      <c r="G128" s="180" t="s">
        <v>268</v>
      </c>
      <c r="H128" s="185"/>
      <c r="I128" s="178"/>
      <c r="J128" s="178"/>
      <c r="K128" s="181"/>
      <c r="L128" s="179"/>
      <c r="M128" s="179"/>
      <c r="N128" s="178"/>
      <c r="O128" s="76">
        <v>21</v>
      </c>
      <c r="P128" s="77">
        <v>2300</v>
      </c>
      <c r="Q128" s="56">
        <f t="shared" si="15"/>
        <v>48300</v>
      </c>
      <c r="R128" s="56">
        <f t="shared" si="16"/>
        <v>5796</v>
      </c>
      <c r="S128" s="48">
        <f t="shared" si="17"/>
        <v>54096</v>
      </c>
      <c r="T128" s="62" t="s">
        <v>24</v>
      </c>
      <c r="U128" s="230">
        <v>98</v>
      </c>
      <c r="V128" s="73" t="s">
        <v>375</v>
      </c>
      <c r="W128" s="73" t="s">
        <v>376</v>
      </c>
      <c r="X128" s="82">
        <v>840104</v>
      </c>
      <c r="Y128" s="74" t="str">
        <f t="shared" si="14"/>
        <v>84</v>
      </c>
      <c r="Z128" s="88">
        <v>99999999</v>
      </c>
      <c r="AA128" s="49" t="s">
        <v>377</v>
      </c>
      <c r="AB128" s="102"/>
    </row>
    <row r="129" spans="1:28" ht="120" customHeight="1">
      <c r="A129" s="190"/>
      <c r="B129" s="116" t="s">
        <v>250</v>
      </c>
      <c r="C129" s="176" t="s">
        <v>220</v>
      </c>
      <c r="D129" s="95"/>
      <c r="E129" s="42"/>
      <c r="F129" s="78"/>
      <c r="G129" s="180" t="s">
        <v>269</v>
      </c>
      <c r="H129" s="185"/>
      <c r="I129" s="90"/>
      <c r="J129" s="90"/>
      <c r="K129" s="110"/>
      <c r="L129" s="91"/>
      <c r="M129" s="91"/>
      <c r="N129" s="90"/>
      <c r="O129" s="76">
        <v>21</v>
      </c>
      <c r="P129" s="77">
        <v>2200</v>
      </c>
      <c r="Q129" s="56">
        <f t="shared" si="15"/>
        <v>46200</v>
      </c>
      <c r="R129" s="56">
        <f t="shared" si="16"/>
        <v>5544</v>
      </c>
      <c r="S129" s="48">
        <f t="shared" si="17"/>
        <v>51744</v>
      </c>
      <c r="T129" s="62" t="s">
        <v>24</v>
      </c>
      <c r="U129" s="230">
        <v>98</v>
      </c>
      <c r="V129" s="73" t="s">
        <v>375</v>
      </c>
      <c r="W129" s="73" t="s">
        <v>376</v>
      </c>
      <c r="X129" s="82">
        <v>840104</v>
      </c>
      <c r="Y129" s="74" t="str">
        <f t="shared" si="14"/>
        <v>84</v>
      </c>
      <c r="Z129" s="88">
        <v>99999999</v>
      </c>
      <c r="AA129" s="49" t="s">
        <v>377</v>
      </c>
      <c r="AB129" s="102"/>
    </row>
    <row r="130" spans="1:28" ht="120" customHeight="1">
      <c r="A130" s="190"/>
      <c r="B130" s="116" t="s">
        <v>250</v>
      </c>
      <c r="C130" s="176" t="s">
        <v>220</v>
      </c>
      <c r="D130" s="95"/>
      <c r="E130" s="42"/>
      <c r="F130" s="78"/>
      <c r="G130" s="180" t="s">
        <v>270</v>
      </c>
      <c r="H130" s="185"/>
      <c r="I130" s="90"/>
      <c r="J130" s="90"/>
      <c r="K130" s="110"/>
      <c r="L130" s="91"/>
      <c r="M130" s="91"/>
      <c r="N130" s="90"/>
      <c r="O130" s="76">
        <v>21</v>
      </c>
      <c r="P130" s="77">
        <v>4500</v>
      </c>
      <c r="Q130" s="56">
        <f t="shared" si="15"/>
        <v>94500</v>
      </c>
      <c r="R130" s="56">
        <f t="shared" si="16"/>
        <v>11340</v>
      </c>
      <c r="S130" s="48">
        <f t="shared" si="17"/>
        <v>105840</v>
      </c>
      <c r="T130" s="62" t="s">
        <v>24</v>
      </c>
      <c r="U130" s="230">
        <v>98</v>
      </c>
      <c r="V130" s="73" t="s">
        <v>375</v>
      </c>
      <c r="W130" s="73" t="s">
        <v>376</v>
      </c>
      <c r="X130" s="82">
        <v>840104</v>
      </c>
      <c r="Y130" s="74" t="str">
        <f t="shared" si="14"/>
        <v>84</v>
      </c>
      <c r="Z130" s="88">
        <v>99999999</v>
      </c>
      <c r="AA130" s="49" t="s">
        <v>377</v>
      </c>
      <c r="AB130" s="102"/>
    </row>
    <row r="131" spans="1:28" ht="120" customHeight="1">
      <c r="A131" s="190"/>
      <c r="B131" s="116" t="s">
        <v>250</v>
      </c>
      <c r="C131" s="176" t="s">
        <v>220</v>
      </c>
      <c r="D131" s="95"/>
      <c r="E131" s="42"/>
      <c r="F131" s="78"/>
      <c r="G131" s="180" t="s">
        <v>271</v>
      </c>
      <c r="H131" s="185"/>
      <c r="I131" s="90"/>
      <c r="J131" s="90"/>
      <c r="K131" s="110"/>
      <c r="L131" s="91"/>
      <c r="M131" s="91"/>
      <c r="N131" s="90"/>
      <c r="O131" s="76">
        <v>21</v>
      </c>
      <c r="P131" s="77">
        <v>8500</v>
      </c>
      <c r="Q131" s="56">
        <f t="shared" si="15"/>
        <v>178500</v>
      </c>
      <c r="R131" s="56">
        <f t="shared" si="16"/>
        <v>21420</v>
      </c>
      <c r="S131" s="48">
        <f t="shared" si="17"/>
        <v>199920</v>
      </c>
      <c r="T131" s="62" t="s">
        <v>24</v>
      </c>
      <c r="U131" s="230">
        <v>98</v>
      </c>
      <c r="V131" s="73" t="s">
        <v>375</v>
      </c>
      <c r="W131" s="73" t="s">
        <v>376</v>
      </c>
      <c r="X131" s="82">
        <v>840104</v>
      </c>
      <c r="Y131" s="74" t="str">
        <f t="shared" si="14"/>
        <v>84</v>
      </c>
      <c r="Z131" s="88">
        <v>99999999</v>
      </c>
      <c r="AA131" s="49" t="s">
        <v>377</v>
      </c>
      <c r="AB131" s="102"/>
    </row>
    <row r="132" spans="1:28" ht="120" customHeight="1">
      <c r="A132" s="190"/>
      <c r="B132" s="116" t="s">
        <v>250</v>
      </c>
      <c r="C132" s="176" t="s">
        <v>220</v>
      </c>
      <c r="D132" s="95"/>
      <c r="E132" s="42"/>
      <c r="F132" s="78"/>
      <c r="G132" s="180" t="s">
        <v>272</v>
      </c>
      <c r="H132" s="185"/>
      <c r="I132" s="90"/>
      <c r="J132" s="90"/>
      <c r="K132" s="110"/>
      <c r="L132" s="91"/>
      <c r="M132" s="91"/>
      <c r="N132" s="90"/>
      <c r="O132" s="76">
        <v>21</v>
      </c>
      <c r="P132" s="77">
        <v>2800</v>
      </c>
      <c r="Q132" s="56">
        <f t="shared" si="15"/>
        <v>58800</v>
      </c>
      <c r="R132" s="56">
        <f t="shared" si="16"/>
        <v>7056</v>
      </c>
      <c r="S132" s="48">
        <f t="shared" si="17"/>
        <v>65856</v>
      </c>
      <c r="T132" s="62" t="s">
        <v>24</v>
      </c>
      <c r="U132" s="230">
        <v>98</v>
      </c>
      <c r="V132" s="73" t="s">
        <v>375</v>
      </c>
      <c r="W132" s="73" t="s">
        <v>376</v>
      </c>
      <c r="X132" s="82">
        <v>840104</v>
      </c>
      <c r="Y132" s="74" t="str">
        <f t="shared" si="14"/>
        <v>84</v>
      </c>
      <c r="Z132" s="88">
        <v>99999999</v>
      </c>
      <c r="AA132" s="49" t="s">
        <v>377</v>
      </c>
      <c r="AB132" s="102"/>
    </row>
    <row r="133" spans="1:28" ht="120" customHeight="1">
      <c r="A133" s="190"/>
      <c r="B133" s="116" t="s">
        <v>250</v>
      </c>
      <c r="C133" s="176" t="s">
        <v>220</v>
      </c>
      <c r="D133" s="95"/>
      <c r="E133" s="42"/>
      <c r="F133" s="78"/>
      <c r="G133" s="180" t="s">
        <v>458</v>
      </c>
      <c r="H133" s="185"/>
      <c r="I133" s="90"/>
      <c r="J133" s="90"/>
      <c r="K133" s="110"/>
      <c r="L133" s="91"/>
      <c r="M133" s="91"/>
      <c r="N133" s="90"/>
      <c r="O133" s="76">
        <v>21</v>
      </c>
      <c r="P133" s="77">
        <v>2500</v>
      </c>
      <c r="Q133" s="56">
        <f t="shared" si="15"/>
        <v>52500</v>
      </c>
      <c r="R133" s="56">
        <f t="shared" si="16"/>
        <v>6300</v>
      </c>
      <c r="S133" s="48">
        <f t="shared" si="17"/>
        <v>58800</v>
      </c>
      <c r="T133" s="62" t="s">
        <v>24</v>
      </c>
      <c r="U133" s="230">
        <v>98</v>
      </c>
      <c r="V133" s="73" t="s">
        <v>375</v>
      </c>
      <c r="W133" s="73" t="s">
        <v>376</v>
      </c>
      <c r="X133" s="82">
        <v>840104</v>
      </c>
      <c r="Y133" s="74" t="str">
        <f t="shared" si="14"/>
        <v>84</v>
      </c>
      <c r="Z133" s="88">
        <v>99999999</v>
      </c>
      <c r="AA133" s="49" t="s">
        <v>377</v>
      </c>
      <c r="AB133" s="102"/>
    </row>
    <row r="134" spans="1:28" ht="120" customHeight="1">
      <c r="A134" s="86"/>
      <c r="B134" s="116" t="s">
        <v>250</v>
      </c>
      <c r="C134" s="176" t="s">
        <v>220</v>
      </c>
      <c r="D134" s="95"/>
      <c r="E134" s="42"/>
      <c r="F134" s="78"/>
      <c r="G134" s="180" t="s">
        <v>273</v>
      </c>
      <c r="H134" s="185"/>
      <c r="I134" s="90"/>
      <c r="J134" s="90"/>
      <c r="K134" s="110"/>
      <c r="L134" s="91"/>
      <c r="M134" s="91"/>
      <c r="N134" s="90"/>
      <c r="O134" s="76">
        <v>21</v>
      </c>
      <c r="P134" s="77">
        <v>4800</v>
      </c>
      <c r="Q134" s="56">
        <f t="shared" si="15"/>
        <v>100800</v>
      </c>
      <c r="R134" s="56">
        <f t="shared" si="16"/>
        <v>12096</v>
      </c>
      <c r="S134" s="48">
        <f t="shared" si="17"/>
        <v>112896</v>
      </c>
      <c r="T134" s="62" t="s">
        <v>24</v>
      </c>
      <c r="U134" s="230">
        <v>98</v>
      </c>
      <c r="V134" s="73" t="s">
        <v>375</v>
      </c>
      <c r="W134" s="73" t="s">
        <v>376</v>
      </c>
      <c r="X134" s="82">
        <v>840104</v>
      </c>
      <c r="Y134" s="74" t="str">
        <f t="shared" si="14"/>
        <v>84</v>
      </c>
      <c r="Z134" s="88">
        <v>99999999</v>
      </c>
      <c r="AA134" s="49" t="s">
        <v>377</v>
      </c>
      <c r="AB134" s="102"/>
    </row>
    <row r="135" spans="1:28" ht="120" customHeight="1">
      <c r="A135" s="86"/>
      <c r="B135" s="116" t="s">
        <v>250</v>
      </c>
      <c r="C135" s="176" t="s">
        <v>220</v>
      </c>
      <c r="D135" s="95"/>
      <c r="E135" s="42"/>
      <c r="F135" s="78"/>
      <c r="G135" s="180" t="s">
        <v>274</v>
      </c>
      <c r="H135" s="185"/>
      <c r="I135" s="90"/>
      <c r="J135" s="90"/>
      <c r="K135" s="110"/>
      <c r="L135" s="91"/>
      <c r="M135" s="91"/>
      <c r="N135" s="90"/>
      <c r="O135" s="76">
        <v>21</v>
      </c>
      <c r="P135" s="77">
        <v>4000</v>
      </c>
      <c r="Q135" s="56">
        <f t="shared" si="15"/>
        <v>84000</v>
      </c>
      <c r="R135" s="56">
        <f t="shared" si="16"/>
        <v>10080</v>
      </c>
      <c r="S135" s="48">
        <f t="shared" si="17"/>
        <v>94080</v>
      </c>
      <c r="T135" s="62" t="s">
        <v>24</v>
      </c>
      <c r="U135" s="230">
        <v>98</v>
      </c>
      <c r="V135" s="73" t="s">
        <v>375</v>
      </c>
      <c r="W135" s="73" t="s">
        <v>376</v>
      </c>
      <c r="X135" s="82">
        <v>840104</v>
      </c>
      <c r="Y135" s="74" t="str">
        <f t="shared" si="14"/>
        <v>84</v>
      </c>
      <c r="Z135" s="88">
        <v>99999999</v>
      </c>
      <c r="AA135" s="49" t="s">
        <v>377</v>
      </c>
      <c r="AB135" s="102"/>
    </row>
    <row r="136" spans="1:28" ht="120" customHeight="1">
      <c r="A136" s="86"/>
      <c r="B136" s="116" t="s">
        <v>250</v>
      </c>
      <c r="C136" s="176" t="s">
        <v>220</v>
      </c>
      <c r="D136" s="95"/>
      <c r="E136" s="42"/>
      <c r="F136" s="78"/>
      <c r="G136" s="180" t="s">
        <v>374</v>
      </c>
      <c r="H136" s="185"/>
      <c r="I136" s="90"/>
      <c r="J136" s="90"/>
      <c r="K136" s="110"/>
      <c r="L136" s="91"/>
      <c r="M136" s="91"/>
      <c r="N136" s="90"/>
      <c r="O136" s="76">
        <v>21</v>
      </c>
      <c r="P136" s="77">
        <v>2800</v>
      </c>
      <c r="Q136" s="56">
        <f t="shared" si="15"/>
        <v>58800</v>
      </c>
      <c r="R136" s="56">
        <f t="shared" si="16"/>
        <v>7056</v>
      </c>
      <c r="S136" s="48">
        <v>65856.01</v>
      </c>
      <c r="T136" s="62" t="s">
        <v>24</v>
      </c>
      <c r="U136" s="230">
        <v>98</v>
      </c>
      <c r="V136" s="73" t="s">
        <v>375</v>
      </c>
      <c r="W136" s="73" t="s">
        <v>376</v>
      </c>
      <c r="X136" s="82">
        <v>840104</v>
      </c>
      <c r="Y136" s="74" t="str">
        <f t="shared" si="14"/>
        <v>84</v>
      </c>
      <c r="Z136" s="88">
        <v>99999999</v>
      </c>
      <c r="AA136" s="49" t="s">
        <v>377</v>
      </c>
      <c r="AB136" s="102"/>
    </row>
    <row r="137" spans="1:28" ht="120" customHeight="1">
      <c r="A137" s="86"/>
      <c r="B137" s="116" t="s">
        <v>250</v>
      </c>
      <c r="C137" s="176" t="s">
        <v>220</v>
      </c>
      <c r="D137" s="95"/>
      <c r="E137" s="42"/>
      <c r="F137" s="78"/>
      <c r="G137" s="41" t="s">
        <v>482</v>
      </c>
      <c r="H137" s="185"/>
      <c r="I137" s="90"/>
      <c r="J137" s="90"/>
      <c r="K137" s="110"/>
      <c r="L137" s="91"/>
      <c r="M137" s="91"/>
      <c r="N137" s="90"/>
      <c r="O137" s="76">
        <v>21</v>
      </c>
      <c r="P137" s="77">
        <v>1621.1049</v>
      </c>
      <c r="Q137" s="56">
        <f t="shared" si="15"/>
        <v>34043.202900000004</v>
      </c>
      <c r="R137" s="56">
        <f t="shared" si="16"/>
        <v>4085.184348</v>
      </c>
      <c r="S137" s="48">
        <f t="shared" si="17"/>
        <v>38128.38724800001</v>
      </c>
      <c r="T137" s="62" t="s">
        <v>24</v>
      </c>
      <c r="U137" s="230">
        <v>98</v>
      </c>
      <c r="V137" s="73" t="s">
        <v>375</v>
      </c>
      <c r="W137" s="73" t="s">
        <v>376</v>
      </c>
      <c r="X137" s="82">
        <v>840104</v>
      </c>
      <c r="Y137" s="74" t="str">
        <f t="shared" si="14"/>
        <v>84</v>
      </c>
      <c r="Z137" s="88">
        <v>99999999</v>
      </c>
      <c r="AA137" s="49" t="s">
        <v>377</v>
      </c>
      <c r="AB137" s="102"/>
    </row>
    <row r="138" spans="1:28" ht="29.25" customHeight="1">
      <c r="A138" s="189"/>
      <c r="B138" s="184"/>
      <c r="C138" s="184"/>
      <c r="D138" s="184"/>
      <c r="E138" s="184"/>
      <c r="F138" s="184"/>
      <c r="G138" s="184"/>
      <c r="H138" s="184"/>
      <c r="I138" s="184"/>
      <c r="J138" s="184"/>
      <c r="K138" s="184"/>
      <c r="L138" s="184"/>
      <c r="M138" s="184"/>
      <c r="N138" s="184"/>
      <c r="O138" s="184"/>
      <c r="P138" s="184"/>
      <c r="Q138" s="184"/>
      <c r="R138" s="68" t="s">
        <v>246</v>
      </c>
      <c r="S138" s="68">
        <f>SUBTOTAL(9,S8:S137)</f>
        <v>30000000.0018992</v>
      </c>
      <c r="T138" s="63"/>
      <c r="U138" s="63"/>
      <c r="V138" s="63"/>
      <c r="W138" s="233"/>
      <c r="X138" s="233"/>
      <c r="Y138" s="233"/>
      <c r="Z138" s="234"/>
      <c r="AA138" s="50"/>
      <c r="AB138" s="63"/>
    </row>
    <row r="139" spans="1:28" ht="91.5" customHeight="1">
      <c r="A139" s="189"/>
      <c r="W139" s="235"/>
      <c r="X139" s="235"/>
      <c r="Y139" s="236"/>
      <c r="Z139" s="237"/>
      <c r="AB139" s="89"/>
    </row>
    <row r="140" spans="1:28" ht="15.75">
      <c r="A140" s="189"/>
      <c r="U140" s="141"/>
      <c r="V140" s="142"/>
      <c r="W140" s="235"/>
      <c r="X140" s="235"/>
      <c r="Y140" s="236"/>
      <c r="Z140" s="237"/>
      <c r="AB140" s="89"/>
    </row>
    <row r="141" spans="1:26" ht="15.75">
      <c r="A141" s="189"/>
      <c r="W141" s="235"/>
      <c r="X141" s="235"/>
      <c r="Y141" s="236"/>
      <c r="Z141" s="237"/>
    </row>
    <row r="142" spans="1:26" ht="15.75">
      <c r="A142" s="189"/>
      <c r="G142" s="147"/>
      <c r="T142" s="243"/>
      <c r="W142" s="235"/>
      <c r="X142" s="235"/>
      <c r="Y142" s="235"/>
      <c r="Z142" s="237"/>
    </row>
    <row r="143" spans="1:7" ht="15.75">
      <c r="A143" s="189"/>
      <c r="G143" s="239"/>
    </row>
    <row r="144" spans="1:7" ht="15.75">
      <c r="A144" s="189"/>
      <c r="G144" s="239">
        <f>+G143/21</f>
        <v>0</v>
      </c>
    </row>
    <row r="145" spans="1:20" ht="15.75">
      <c r="A145" s="86"/>
      <c r="T145" s="238"/>
    </row>
    <row r="146" ht="15.75">
      <c r="A146" s="86"/>
    </row>
    <row r="149" ht="15">
      <c r="T149" s="143"/>
    </row>
    <row r="152" ht="15">
      <c r="Q152" s="57">
        <f>+Q148+S142</f>
        <v>0</v>
      </c>
    </row>
  </sheetData>
  <sheetProtection/>
  <autoFilter ref="A7:AB138"/>
  <mergeCells count="3">
    <mergeCell ref="B3:AB3"/>
    <mergeCell ref="B4:AB4"/>
    <mergeCell ref="B6:G6"/>
  </mergeCells>
  <printOptions/>
  <pageMargins left="0" right="0" top="0" bottom="0" header="0" footer="0"/>
  <pageSetup horizontalDpi="600" verticalDpi="600" orientation="portrait" scale="50" r:id="rId2"/>
  <drawing r:id="rId1"/>
</worksheet>
</file>

<file path=xl/worksheets/sheet4.xml><?xml version="1.0" encoding="utf-8"?>
<worksheet xmlns="http://schemas.openxmlformats.org/spreadsheetml/2006/main" xmlns:r="http://schemas.openxmlformats.org/officeDocument/2006/relationships">
  <dimension ref="A2:B25"/>
  <sheetViews>
    <sheetView zoomScalePageLayoutView="0" workbookViewId="0" topLeftCell="A1">
      <selection activeCell="A21" sqref="A21"/>
    </sheetView>
  </sheetViews>
  <sheetFormatPr defaultColWidth="11.421875" defaultRowHeight="15"/>
  <cols>
    <col min="1" max="1" width="43.7109375" style="0" customWidth="1"/>
    <col min="2" max="2" width="15.57421875" style="0" bestFit="1" customWidth="1"/>
    <col min="3" max="3" width="15.7109375" style="0" customWidth="1"/>
  </cols>
  <sheetData>
    <row r="1" ht="15.75" thickBot="1"/>
    <row r="2" spans="1:2" ht="15.75" thickBot="1">
      <c r="A2" s="212" t="s">
        <v>247</v>
      </c>
      <c r="B2" s="213" t="s">
        <v>196</v>
      </c>
    </row>
    <row r="3" spans="1:2" ht="15">
      <c r="A3" s="214" t="s">
        <v>212</v>
      </c>
      <c r="B3" s="215">
        <v>18702174.108799998</v>
      </c>
    </row>
    <row r="4" spans="1:2" ht="30">
      <c r="A4" s="216" t="s">
        <v>220</v>
      </c>
      <c r="B4" s="192">
        <v>444430.56</v>
      </c>
    </row>
    <row r="5" spans="1:2" ht="45">
      <c r="A5" s="216" t="s">
        <v>231</v>
      </c>
      <c r="B5" s="192">
        <v>12427520</v>
      </c>
    </row>
    <row r="6" spans="1:2" ht="30">
      <c r="A6" s="216" t="s">
        <v>229</v>
      </c>
      <c r="B6" s="192">
        <v>6944369.936000001</v>
      </c>
    </row>
    <row r="7" spans="1:2" ht="30.75" thickBot="1">
      <c r="A7" s="217" t="s">
        <v>216</v>
      </c>
      <c r="B7" s="218">
        <v>11066240.0016</v>
      </c>
    </row>
    <row r="8" spans="1:2" ht="15.75" thickBot="1">
      <c r="A8" s="219" t="s">
        <v>246</v>
      </c>
      <c r="B8" s="220">
        <f>SUM(B3:B7)</f>
        <v>49584734.6064</v>
      </c>
    </row>
    <row r="12" ht="15.75" thickBot="1"/>
    <row r="13" spans="1:2" ht="15.75" thickBot="1">
      <c r="A13" s="210" t="s">
        <v>247</v>
      </c>
      <c r="B13" s="211" t="s">
        <v>248</v>
      </c>
    </row>
    <row r="14" spans="1:2" ht="15">
      <c r="A14" s="223" t="s">
        <v>218</v>
      </c>
      <c r="B14" s="215">
        <v>15441990</v>
      </c>
    </row>
    <row r="15" spans="1:2" ht="30">
      <c r="A15" s="216" t="s">
        <v>230</v>
      </c>
      <c r="B15" s="192">
        <v>71130598</v>
      </c>
    </row>
    <row r="16" spans="1:2" ht="15">
      <c r="A16" s="191" t="s">
        <v>233</v>
      </c>
      <c r="B16" s="192">
        <v>3992</v>
      </c>
    </row>
    <row r="17" spans="1:2" ht="15">
      <c r="A17" s="191" t="s">
        <v>234</v>
      </c>
      <c r="B17" s="192">
        <v>19009</v>
      </c>
    </row>
    <row r="18" spans="1:2" ht="45">
      <c r="A18" s="216" t="s">
        <v>221</v>
      </c>
      <c r="B18" s="192">
        <v>1434944</v>
      </c>
    </row>
    <row r="19" spans="1:2" ht="15">
      <c r="A19" s="191" t="s">
        <v>222</v>
      </c>
      <c r="B19" s="192">
        <v>162615</v>
      </c>
    </row>
    <row r="20" spans="1:2" ht="15">
      <c r="A20" s="191" t="s">
        <v>219</v>
      </c>
      <c r="B20" s="192">
        <v>366534</v>
      </c>
    </row>
    <row r="21" spans="1:2" ht="30">
      <c r="A21" s="216" t="s">
        <v>220</v>
      </c>
      <c r="B21" s="192">
        <v>5688</v>
      </c>
    </row>
    <row r="22" spans="1:2" ht="45">
      <c r="A22" s="216" t="s">
        <v>231</v>
      </c>
      <c r="B22" s="192">
        <v>702240</v>
      </c>
    </row>
    <row r="23" spans="1:2" ht="30">
      <c r="A23" s="216" t="s">
        <v>228</v>
      </c>
      <c r="B23" s="192">
        <v>2833208</v>
      </c>
    </row>
    <row r="24" spans="1:2" ht="15.75" thickBot="1">
      <c r="A24" s="193" t="s">
        <v>235</v>
      </c>
      <c r="B24" s="194">
        <v>28680</v>
      </c>
    </row>
    <row r="25" spans="1:2" ht="15.75" thickBot="1">
      <c r="A25" s="219" t="s">
        <v>249</v>
      </c>
      <c r="B25" s="220">
        <f>SUM(B14:B24)</f>
        <v>92129498</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134"/>
  <sheetViews>
    <sheetView zoomScalePageLayoutView="0" workbookViewId="0" topLeftCell="A1">
      <selection activeCell="A1" sqref="A1"/>
    </sheetView>
  </sheetViews>
  <sheetFormatPr defaultColWidth="11.421875" defaultRowHeight="15"/>
  <cols>
    <col min="1" max="1" width="5.7109375" style="29" customWidth="1"/>
    <col min="2" max="3" width="18.57421875" style="29" customWidth="1"/>
    <col min="4" max="4" width="26.140625" style="29" customWidth="1"/>
    <col min="5" max="5" width="22.57421875" style="29" customWidth="1"/>
    <col min="6" max="6" width="18.421875" style="29" customWidth="1"/>
    <col min="7" max="9" width="14.421875" style="30" customWidth="1"/>
    <col min="10" max="10" width="17.8515625" style="1" customWidth="1"/>
    <col min="11" max="12" width="17.8515625" style="1" hidden="1" customWidth="1"/>
    <col min="13" max="13" width="17.8515625" style="1" customWidth="1"/>
    <col min="14" max="14" width="17.8515625" style="1" hidden="1" customWidth="1"/>
    <col min="15" max="15" width="18.8515625" style="1" customWidth="1"/>
  </cols>
  <sheetData>
    <row r="1" spans="1:9" ht="15">
      <c r="A1"/>
      <c r="B1"/>
      <c r="C1"/>
      <c r="D1"/>
      <c r="E1"/>
      <c r="F1"/>
      <c r="G1" s="4"/>
      <c r="H1" s="4"/>
      <c r="I1" s="4"/>
    </row>
    <row r="2" spans="1:11" ht="15">
      <c r="A2"/>
      <c r="B2"/>
      <c r="C2"/>
      <c r="D2"/>
      <c r="E2"/>
      <c r="F2"/>
      <c r="G2" s="4"/>
      <c r="H2" s="4"/>
      <c r="I2" s="4"/>
      <c r="K2" s="6"/>
    </row>
    <row r="3" spans="1:9" ht="15">
      <c r="A3"/>
      <c r="B3"/>
      <c r="C3"/>
      <c r="D3"/>
      <c r="E3" s="7"/>
      <c r="F3"/>
      <c r="G3" s="4"/>
      <c r="H3" s="4"/>
      <c r="I3" s="4"/>
    </row>
    <row r="4" spans="1:15" ht="21">
      <c r="A4" s="8" t="s">
        <v>1</v>
      </c>
      <c r="B4" s="8"/>
      <c r="C4" s="8"/>
      <c r="D4" s="8"/>
      <c r="E4" s="8"/>
      <c r="F4" s="8"/>
      <c r="G4" s="8"/>
      <c r="H4" s="8"/>
      <c r="I4" s="8"/>
      <c r="J4" s="8"/>
      <c r="K4" s="8"/>
      <c r="L4" s="8"/>
      <c r="M4" s="8"/>
      <c r="N4" s="8"/>
      <c r="O4" s="8"/>
    </row>
    <row r="5" spans="1:15" ht="18.75">
      <c r="A5" s="9" t="s">
        <v>183</v>
      </c>
      <c r="B5" s="9"/>
      <c r="C5" s="9"/>
      <c r="D5" s="9"/>
      <c r="E5" s="9"/>
      <c r="F5" s="9"/>
      <c r="G5" s="9"/>
      <c r="H5" s="9"/>
      <c r="I5" s="9"/>
      <c r="J5" s="9"/>
      <c r="K5" s="9"/>
      <c r="L5" s="9"/>
      <c r="M5" s="9"/>
      <c r="N5" s="9"/>
      <c r="O5" s="9"/>
    </row>
    <row r="6" spans="1:15" ht="15.75">
      <c r="A6" s="10" t="s">
        <v>6</v>
      </c>
      <c r="B6" s="10"/>
      <c r="C6" s="10"/>
      <c r="D6" s="10"/>
      <c r="E6" s="10"/>
      <c r="F6" s="10"/>
      <c r="G6" s="10"/>
      <c r="H6" s="10"/>
      <c r="I6" s="10"/>
      <c r="J6" s="10"/>
      <c r="K6" s="10"/>
      <c r="L6" s="10"/>
      <c r="M6" s="10"/>
      <c r="N6" s="10"/>
      <c r="O6" s="10"/>
    </row>
    <row r="7" spans="1:14" ht="15.75" thickBot="1">
      <c r="A7"/>
      <c r="B7"/>
      <c r="C7"/>
      <c r="D7"/>
      <c r="E7"/>
      <c r="F7"/>
      <c r="G7" s="11"/>
      <c r="H7" s="11"/>
      <c r="I7" s="11"/>
      <c r="N7" s="5"/>
    </row>
    <row r="8" spans="1:15" ht="48" customHeight="1" thickBot="1">
      <c r="A8" s="12" t="s">
        <v>7</v>
      </c>
      <c r="B8" s="12" t="s">
        <v>8</v>
      </c>
      <c r="C8" s="12" t="s">
        <v>4</v>
      </c>
      <c r="D8" s="13" t="s">
        <v>9</v>
      </c>
      <c r="E8" s="14" t="s">
        <v>0</v>
      </c>
      <c r="F8" s="14" t="s">
        <v>10</v>
      </c>
      <c r="G8" s="15" t="s">
        <v>11</v>
      </c>
      <c r="H8" s="15" t="s">
        <v>12</v>
      </c>
      <c r="I8" s="15" t="s">
        <v>13</v>
      </c>
      <c r="J8" s="16" t="s">
        <v>186</v>
      </c>
      <c r="K8" s="17" t="s">
        <v>14</v>
      </c>
      <c r="L8" s="18" t="s">
        <v>15</v>
      </c>
      <c r="M8" s="18" t="s">
        <v>16</v>
      </c>
      <c r="N8" s="18" t="s">
        <v>17</v>
      </c>
      <c r="O8" s="14" t="s">
        <v>18</v>
      </c>
    </row>
    <row r="9" spans="1:15" ht="38.25">
      <c r="A9" s="19">
        <v>1</v>
      </c>
      <c r="B9" s="20" t="s">
        <v>19</v>
      </c>
      <c r="C9" s="20" t="s">
        <v>20</v>
      </c>
      <c r="D9" s="21" t="s">
        <v>21</v>
      </c>
      <c r="E9" s="21" t="s">
        <v>22</v>
      </c>
      <c r="F9" s="22" t="s">
        <v>23</v>
      </c>
      <c r="G9" s="23">
        <v>1</v>
      </c>
      <c r="H9" s="23">
        <v>53</v>
      </c>
      <c r="I9" s="23">
        <v>530803</v>
      </c>
      <c r="J9" s="24">
        <v>4062.48</v>
      </c>
      <c r="K9" s="25">
        <v>4062.48</v>
      </c>
      <c r="L9" s="26">
        <v>4062.48</v>
      </c>
      <c r="M9" s="26">
        <v>4062.4799999999996</v>
      </c>
      <c r="N9" s="27">
        <v>0</v>
      </c>
      <c r="O9" s="28">
        <f aca="true" t="shared" si="0" ref="O9:O40">_xlfn.IFERROR(M9/J9,0)</f>
        <v>0.9999999999999999</v>
      </c>
    </row>
    <row r="10" spans="1:15" ht="38.25">
      <c r="A10" s="19">
        <v>2</v>
      </c>
      <c r="B10" s="20" t="s">
        <v>19</v>
      </c>
      <c r="C10" s="20" t="s">
        <v>20</v>
      </c>
      <c r="D10" s="21" t="s">
        <v>21</v>
      </c>
      <c r="E10" s="21" t="s">
        <v>22</v>
      </c>
      <c r="F10" s="22" t="s">
        <v>24</v>
      </c>
      <c r="G10" s="23">
        <v>1</v>
      </c>
      <c r="H10" s="23">
        <v>53</v>
      </c>
      <c r="I10" s="23">
        <v>530803</v>
      </c>
      <c r="J10" s="24">
        <v>59278.27999999999</v>
      </c>
      <c r="K10" s="25">
        <v>59286.51</v>
      </c>
      <c r="L10" s="26">
        <v>28673.260000000002</v>
      </c>
      <c r="M10" s="26">
        <v>28223.550000000003</v>
      </c>
      <c r="N10" s="27">
        <v>31054.72999999999</v>
      </c>
      <c r="O10" s="28">
        <f t="shared" si="0"/>
        <v>0.47611958376660063</v>
      </c>
    </row>
    <row r="11" spans="1:15" ht="38.25">
      <c r="A11" s="19">
        <v>3</v>
      </c>
      <c r="B11" s="20" t="s">
        <v>19</v>
      </c>
      <c r="C11" s="20" t="s">
        <v>20</v>
      </c>
      <c r="D11" s="21" t="s">
        <v>21</v>
      </c>
      <c r="E11" s="21" t="s">
        <v>25</v>
      </c>
      <c r="F11" s="22" t="s">
        <v>24</v>
      </c>
      <c r="G11" s="23">
        <v>1</v>
      </c>
      <c r="H11" s="23">
        <v>53</v>
      </c>
      <c r="I11" s="23">
        <v>530405</v>
      </c>
      <c r="J11" s="24">
        <v>147803.52</v>
      </c>
      <c r="K11" s="25">
        <v>146503.99</v>
      </c>
      <c r="L11" s="26">
        <v>123347.87</v>
      </c>
      <c r="M11" s="26">
        <v>35590.59</v>
      </c>
      <c r="N11" s="27">
        <v>112212.93</v>
      </c>
      <c r="O11" s="28">
        <f t="shared" si="0"/>
        <v>0.2407966332601551</v>
      </c>
    </row>
    <row r="12" spans="1:15" ht="38.25">
      <c r="A12" s="19">
        <v>4</v>
      </c>
      <c r="B12" s="20" t="s">
        <v>19</v>
      </c>
      <c r="C12" s="20" t="s">
        <v>20</v>
      </c>
      <c r="D12" s="21" t="s">
        <v>21</v>
      </c>
      <c r="E12" s="21" t="s">
        <v>26</v>
      </c>
      <c r="F12" s="22" t="s">
        <v>24</v>
      </c>
      <c r="G12" s="23">
        <v>1</v>
      </c>
      <c r="H12" s="23">
        <v>53</v>
      </c>
      <c r="I12" s="23">
        <v>530813</v>
      </c>
      <c r="J12" s="24">
        <v>2286.7999999999993</v>
      </c>
      <c r="K12" s="25">
        <v>2286.8</v>
      </c>
      <c r="L12" s="26">
        <v>0</v>
      </c>
      <c r="M12" s="26">
        <v>0</v>
      </c>
      <c r="N12" s="27">
        <v>2286.7999999999993</v>
      </c>
      <c r="O12" s="28">
        <f t="shared" si="0"/>
        <v>0</v>
      </c>
    </row>
    <row r="13" spans="1:15" ht="38.25">
      <c r="A13" s="19">
        <v>6</v>
      </c>
      <c r="B13" s="20" t="s">
        <v>19</v>
      </c>
      <c r="C13" s="20" t="s">
        <v>20</v>
      </c>
      <c r="D13" s="21" t="s">
        <v>21</v>
      </c>
      <c r="E13" s="21" t="s">
        <v>27</v>
      </c>
      <c r="F13" s="22" t="s">
        <v>24</v>
      </c>
      <c r="G13" s="23">
        <v>1</v>
      </c>
      <c r="H13" s="23">
        <v>53</v>
      </c>
      <c r="I13" s="23">
        <v>530105</v>
      </c>
      <c r="J13" s="24">
        <v>7948.5</v>
      </c>
      <c r="K13" s="25">
        <v>7958.58</v>
      </c>
      <c r="L13" s="26">
        <v>0</v>
      </c>
      <c r="M13" s="26">
        <v>0</v>
      </c>
      <c r="N13" s="27">
        <v>7948.5</v>
      </c>
      <c r="O13" s="28">
        <f t="shared" si="0"/>
        <v>0</v>
      </c>
    </row>
    <row r="14" spans="1:15" ht="51">
      <c r="A14" s="19">
        <v>7</v>
      </c>
      <c r="B14" s="20" t="s">
        <v>19</v>
      </c>
      <c r="C14" s="20" t="s">
        <v>20</v>
      </c>
      <c r="D14" s="21" t="s">
        <v>28</v>
      </c>
      <c r="E14" s="21" t="s">
        <v>29</v>
      </c>
      <c r="F14" s="22" t="s">
        <v>24</v>
      </c>
      <c r="G14" s="23">
        <v>1</v>
      </c>
      <c r="H14" s="23">
        <v>53</v>
      </c>
      <c r="I14" s="23">
        <v>530804</v>
      </c>
      <c r="J14" s="24">
        <v>9297.11</v>
      </c>
      <c r="K14" s="25">
        <v>9297.11</v>
      </c>
      <c r="L14" s="26">
        <v>0</v>
      </c>
      <c r="M14" s="26">
        <v>0</v>
      </c>
      <c r="N14" s="27">
        <v>9297.11</v>
      </c>
      <c r="O14" s="28">
        <f t="shared" si="0"/>
        <v>0</v>
      </c>
    </row>
    <row r="15" spans="1:15" ht="51">
      <c r="A15" s="19">
        <v>8</v>
      </c>
      <c r="B15" s="20" t="s">
        <v>19</v>
      </c>
      <c r="C15" s="20" t="s">
        <v>20</v>
      </c>
      <c r="D15" s="21" t="s">
        <v>28</v>
      </c>
      <c r="E15" s="21" t="s">
        <v>30</v>
      </c>
      <c r="F15" s="22" t="s">
        <v>24</v>
      </c>
      <c r="G15" s="23">
        <v>1</v>
      </c>
      <c r="H15" s="23">
        <v>53</v>
      </c>
      <c r="I15" s="23">
        <v>530804</v>
      </c>
      <c r="J15" s="24">
        <v>77400.12999999999</v>
      </c>
      <c r="K15" s="25">
        <v>0</v>
      </c>
      <c r="L15" s="26">
        <v>0</v>
      </c>
      <c r="M15" s="26">
        <v>0</v>
      </c>
      <c r="N15" s="27">
        <v>77400.12999999999</v>
      </c>
      <c r="O15" s="28">
        <f t="shared" si="0"/>
        <v>0</v>
      </c>
    </row>
    <row r="16" spans="1:15" ht="51">
      <c r="A16" s="19">
        <v>9</v>
      </c>
      <c r="B16" s="20" t="s">
        <v>19</v>
      </c>
      <c r="C16" s="20" t="s">
        <v>20</v>
      </c>
      <c r="D16" s="21" t="s">
        <v>28</v>
      </c>
      <c r="E16" s="21" t="s">
        <v>31</v>
      </c>
      <c r="F16" s="22" t="s">
        <v>24</v>
      </c>
      <c r="G16" s="23">
        <v>1</v>
      </c>
      <c r="H16" s="23">
        <v>53</v>
      </c>
      <c r="I16" s="23">
        <v>530805</v>
      </c>
      <c r="J16" s="24">
        <v>5461.15</v>
      </c>
      <c r="K16" s="25">
        <v>5461.15</v>
      </c>
      <c r="L16" s="26">
        <v>0</v>
      </c>
      <c r="M16" s="26">
        <v>0</v>
      </c>
      <c r="N16" s="27">
        <v>5461.15</v>
      </c>
      <c r="O16" s="28">
        <f t="shared" si="0"/>
        <v>0</v>
      </c>
    </row>
    <row r="17" spans="1:15" ht="38.25">
      <c r="A17" s="19">
        <v>10</v>
      </c>
      <c r="B17" s="20" t="s">
        <v>19</v>
      </c>
      <c r="C17" s="20" t="s">
        <v>20</v>
      </c>
      <c r="D17" s="21" t="s">
        <v>32</v>
      </c>
      <c r="E17" s="21" t="s">
        <v>33</v>
      </c>
      <c r="F17" s="22" t="s">
        <v>24</v>
      </c>
      <c r="G17" s="23">
        <v>1</v>
      </c>
      <c r="H17" s="23">
        <v>53</v>
      </c>
      <c r="I17" s="23">
        <v>530801</v>
      </c>
      <c r="J17" s="24">
        <v>550</v>
      </c>
      <c r="K17" s="25">
        <v>0</v>
      </c>
      <c r="L17" s="26">
        <v>0</v>
      </c>
      <c r="M17" s="26">
        <v>0</v>
      </c>
      <c r="N17" s="27">
        <v>550</v>
      </c>
      <c r="O17" s="28">
        <f t="shared" si="0"/>
        <v>0</v>
      </c>
    </row>
    <row r="18" spans="1:15" ht="38.25">
      <c r="A18" s="19">
        <v>11</v>
      </c>
      <c r="B18" s="20" t="s">
        <v>19</v>
      </c>
      <c r="C18" s="20" t="s">
        <v>20</v>
      </c>
      <c r="D18" s="21" t="s">
        <v>32</v>
      </c>
      <c r="E18" s="21" t="s">
        <v>33</v>
      </c>
      <c r="F18" s="22" t="s">
        <v>24</v>
      </c>
      <c r="G18" s="23">
        <v>1</v>
      </c>
      <c r="H18" s="23">
        <v>53</v>
      </c>
      <c r="I18" s="23">
        <v>530301</v>
      </c>
      <c r="J18" s="24">
        <v>739.75</v>
      </c>
      <c r="K18" s="25">
        <v>133.60000000000002</v>
      </c>
      <c r="L18" s="26">
        <v>98.59</v>
      </c>
      <c r="M18" s="26">
        <v>98.57999999999998</v>
      </c>
      <c r="N18" s="27">
        <v>641.1700000000001</v>
      </c>
      <c r="O18" s="28">
        <f t="shared" si="0"/>
        <v>0.13326123690435956</v>
      </c>
    </row>
    <row r="19" spans="1:15" ht="38.25">
      <c r="A19" s="19">
        <v>12</v>
      </c>
      <c r="B19" s="20" t="s">
        <v>19</v>
      </c>
      <c r="C19" s="20" t="s">
        <v>20</v>
      </c>
      <c r="D19" s="21" t="s">
        <v>32</v>
      </c>
      <c r="E19" s="21" t="s">
        <v>33</v>
      </c>
      <c r="F19" s="22" t="s">
        <v>24</v>
      </c>
      <c r="G19" s="23">
        <v>1</v>
      </c>
      <c r="H19" s="23">
        <v>53</v>
      </c>
      <c r="I19" s="23">
        <v>530402</v>
      </c>
      <c r="J19" s="24">
        <v>30</v>
      </c>
      <c r="K19" s="25">
        <v>0</v>
      </c>
      <c r="L19" s="26">
        <v>0</v>
      </c>
      <c r="M19" s="26">
        <v>0</v>
      </c>
      <c r="N19" s="27">
        <v>30</v>
      </c>
      <c r="O19" s="28">
        <f t="shared" si="0"/>
        <v>0</v>
      </c>
    </row>
    <row r="20" spans="1:15" ht="38.25">
      <c r="A20" s="19">
        <v>13</v>
      </c>
      <c r="B20" s="20" t="s">
        <v>19</v>
      </c>
      <c r="C20" s="20" t="s">
        <v>20</v>
      </c>
      <c r="D20" s="21" t="s">
        <v>32</v>
      </c>
      <c r="E20" s="21" t="s">
        <v>33</v>
      </c>
      <c r="F20" s="22" t="s">
        <v>24</v>
      </c>
      <c r="G20" s="23">
        <v>1</v>
      </c>
      <c r="H20" s="23">
        <v>53</v>
      </c>
      <c r="I20" s="23">
        <v>530502</v>
      </c>
      <c r="J20" s="24">
        <v>6</v>
      </c>
      <c r="K20" s="25">
        <v>0</v>
      </c>
      <c r="L20" s="26">
        <v>0</v>
      </c>
      <c r="M20" s="26">
        <v>0</v>
      </c>
      <c r="N20" s="27">
        <v>6</v>
      </c>
      <c r="O20" s="28">
        <f t="shared" si="0"/>
        <v>0</v>
      </c>
    </row>
    <row r="21" spans="1:15" ht="38.25">
      <c r="A21" s="19">
        <v>14</v>
      </c>
      <c r="B21" s="20" t="s">
        <v>19</v>
      </c>
      <c r="C21" s="20" t="s">
        <v>20</v>
      </c>
      <c r="D21" s="21" t="s">
        <v>32</v>
      </c>
      <c r="E21" s="21" t="s">
        <v>33</v>
      </c>
      <c r="F21" s="22" t="s">
        <v>24</v>
      </c>
      <c r="G21" s="23">
        <v>1</v>
      </c>
      <c r="H21" s="23">
        <v>53</v>
      </c>
      <c r="I21" s="23">
        <v>530802</v>
      </c>
      <c r="J21" s="24">
        <v>11.47</v>
      </c>
      <c r="K21" s="25">
        <v>0</v>
      </c>
      <c r="L21" s="26">
        <v>0</v>
      </c>
      <c r="M21" s="26">
        <v>0</v>
      </c>
      <c r="N21" s="27">
        <v>11.47</v>
      </c>
      <c r="O21" s="28">
        <f t="shared" si="0"/>
        <v>0</v>
      </c>
    </row>
    <row r="22" spans="1:15" ht="38.25">
      <c r="A22" s="19">
        <v>15</v>
      </c>
      <c r="B22" s="20" t="s">
        <v>19</v>
      </c>
      <c r="C22" s="20" t="s">
        <v>20</v>
      </c>
      <c r="D22" s="21" t="s">
        <v>32</v>
      </c>
      <c r="E22" s="21" t="s">
        <v>33</v>
      </c>
      <c r="F22" s="22" t="s">
        <v>24</v>
      </c>
      <c r="G22" s="23">
        <v>1</v>
      </c>
      <c r="H22" s="23">
        <v>53</v>
      </c>
      <c r="I22" s="23">
        <v>530803</v>
      </c>
      <c r="J22" s="24">
        <v>120.5</v>
      </c>
      <c r="K22" s="25">
        <v>0</v>
      </c>
      <c r="L22" s="26">
        <v>0</v>
      </c>
      <c r="M22" s="26">
        <v>0</v>
      </c>
      <c r="N22" s="27">
        <v>120.5</v>
      </c>
      <c r="O22" s="28">
        <f t="shared" si="0"/>
        <v>0</v>
      </c>
    </row>
    <row r="23" spans="1:15" ht="38.25">
      <c r="A23" s="19">
        <v>16</v>
      </c>
      <c r="B23" s="20" t="s">
        <v>19</v>
      </c>
      <c r="C23" s="20" t="s">
        <v>20</v>
      </c>
      <c r="D23" s="21" t="s">
        <v>32</v>
      </c>
      <c r="E23" s="21" t="s">
        <v>33</v>
      </c>
      <c r="F23" s="22" t="s">
        <v>24</v>
      </c>
      <c r="G23" s="23">
        <v>1</v>
      </c>
      <c r="H23" s="23">
        <v>53</v>
      </c>
      <c r="I23" s="23">
        <v>530811</v>
      </c>
      <c r="J23" s="24">
        <v>434.43</v>
      </c>
      <c r="K23" s="25">
        <v>0</v>
      </c>
      <c r="L23" s="26">
        <v>0</v>
      </c>
      <c r="M23" s="26">
        <v>178.49</v>
      </c>
      <c r="N23" s="27">
        <v>255.94</v>
      </c>
      <c r="O23" s="28">
        <f t="shared" si="0"/>
        <v>0.41086020762838665</v>
      </c>
    </row>
    <row r="24" spans="1:15" ht="38.25">
      <c r="A24" s="19">
        <v>17</v>
      </c>
      <c r="B24" s="20" t="s">
        <v>19</v>
      </c>
      <c r="C24" s="20" t="s">
        <v>20</v>
      </c>
      <c r="D24" s="21" t="s">
        <v>32</v>
      </c>
      <c r="E24" s="21" t="s">
        <v>33</v>
      </c>
      <c r="F24" s="22" t="s">
        <v>24</v>
      </c>
      <c r="G24" s="23">
        <v>1</v>
      </c>
      <c r="H24" s="23">
        <v>53</v>
      </c>
      <c r="I24" s="23">
        <v>530813</v>
      </c>
      <c r="J24" s="24">
        <v>168.55</v>
      </c>
      <c r="K24" s="25">
        <v>0</v>
      </c>
      <c r="L24" s="26">
        <v>0</v>
      </c>
      <c r="M24" s="26">
        <v>18.55</v>
      </c>
      <c r="N24" s="27">
        <v>150</v>
      </c>
      <c r="O24" s="28">
        <f t="shared" si="0"/>
        <v>0.11005636309700385</v>
      </c>
    </row>
    <row r="25" spans="1:15" ht="38.25">
      <c r="A25" s="19">
        <v>18</v>
      </c>
      <c r="B25" s="20" t="s">
        <v>19</v>
      </c>
      <c r="C25" s="20" t="s">
        <v>20</v>
      </c>
      <c r="D25" s="21" t="s">
        <v>32</v>
      </c>
      <c r="E25" s="21" t="s">
        <v>33</v>
      </c>
      <c r="F25" s="22" t="s">
        <v>24</v>
      </c>
      <c r="G25" s="23">
        <v>1</v>
      </c>
      <c r="H25" s="23">
        <v>53</v>
      </c>
      <c r="I25" s="23">
        <v>530826</v>
      </c>
      <c r="J25" s="24">
        <v>12.91</v>
      </c>
      <c r="K25" s="25">
        <v>0</v>
      </c>
      <c r="L25" s="26">
        <v>0</v>
      </c>
      <c r="M25" s="26">
        <v>0</v>
      </c>
      <c r="N25" s="27">
        <v>12.91</v>
      </c>
      <c r="O25" s="28">
        <f t="shared" si="0"/>
        <v>0</v>
      </c>
    </row>
    <row r="26" spans="1:15" ht="38.25">
      <c r="A26" s="19">
        <v>20</v>
      </c>
      <c r="B26" s="20" t="s">
        <v>19</v>
      </c>
      <c r="C26" s="20" t="s">
        <v>20</v>
      </c>
      <c r="D26" s="21" t="s">
        <v>32</v>
      </c>
      <c r="E26" s="21" t="s">
        <v>33</v>
      </c>
      <c r="F26" s="22" t="s">
        <v>24</v>
      </c>
      <c r="G26" s="23">
        <v>1</v>
      </c>
      <c r="H26" s="23">
        <v>57</v>
      </c>
      <c r="I26" s="23">
        <v>570102</v>
      </c>
      <c r="J26" s="24">
        <v>99.73</v>
      </c>
      <c r="K26" s="25">
        <v>100</v>
      </c>
      <c r="L26" s="26">
        <v>99.4</v>
      </c>
      <c r="M26" s="26">
        <v>99.4</v>
      </c>
      <c r="N26" s="27">
        <v>0.3299999999999983</v>
      </c>
      <c r="O26" s="28">
        <f t="shared" si="0"/>
        <v>0.9966910658778703</v>
      </c>
    </row>
    <row r="27" spans="1:15" ht="38.25">
      <c r="A27" s="19">
        <v>21</v>
      </c>
      <c r="B27" s="20" t="s">
        <v>19</v>
      </c>
      <c r="C27" s="20" t="s">
        <v>20</v>
      </c>
      <c r="D27" s="21" t="s">
        <v>34</v>
      </c>
      <c r="E27" s="21" t="s">
        <v>35</v>
      </c>
      <c r="F27" s="22" t="s">
        <v>24</v>
      </c>
      <c r="G27" s="23">
        <v>1</v>
      </c>
      <c r="H27" s="23">
        <v>53</v>
      </c>
      <c r="I27" s="23">
        <v>530101</v>
      </c>
      <c r="J27" s="24">
        <v>321874.23</v>
      </c>
      <c r="K27" s="25">
        <v>318813.20999999996</v>
      </c>
      <c r="L27" s="26">
        <v>316457.37</v>
      </c>
      <c r="M27" s="26">
        <v>252397.96</v>
      </c>
      <c r="N27" s="27">
        <v>69476.26999999999</v>
      </c>
      <c r="O27" s="28">
        <f t="shared" si="0"/>
        <v>0.7841508778133621</v>
      </c>
    </row>
    <row r="28" spans="1:15" ht="38.25">
      <c r="A28" s="19">
        <v>22</v>
      </c>
      <c r="B28" s="20" t="s">
        <v>19</v>
      </c>
      <c r="C28" s="20" t="s">
        <v>20</v>
      </c>
      <c r="D28" s="21" t="s">
        <v>34</v>
      </c>
      <c r="E28" s="21" t="s">
        <v>36</v>
      </c>
      <c r="F28" s="22" t="s">
        <v>24</v>
      </c>
      <c r="G28" s="23">
        <v>1</v>
      </c>
      <c r="H28" s="23">
        <v>53</v>
      </c>
      <c r="I28" s="23">
        <v>530104</v>
      </c>
      <c r="J28" s="24">
        <v>194539.03</v>
      </c>
      <c r="K28" s="25">
        <v>192387.51</v>
      </c>
      <c r="L28" s="26">
        <v>148582.59</v>
      </c>
      <c r="M28" s="26">
        <v>143340.09</v>
      </c>
      <c r="N28" s="27">
        <v>51198.94</v>
      </c>
      <c r="O28" s="28">
        <f t="shared" si="0"/>
        <v>0.7368191873887723</v>
      </c>
    </row>
    <row r="29" spans="1:15" ht="38.25">
      <c r="A29" s="19">
        <v>23</v>
      </c>
      <c r="B29" s="20" t="s">
        <v>19</v>
      </c>
      <c r="C29" s="20" t="s">
        <v>20</v>
      </c>
      <c r="D29" s="21" t="s">
        <v>34</v>
      </c>
      <c r="E29" s="21" t="s">
        <v>37</v>
      </c>
      <c r="F29" s="22" t="s">
        <v>24</v>
      </c>
      <c r="G29" s="23">
        <v>1</v>
      </c>
      <c r="H29" s="23">
        <v>53</v>
      </c>
      <c r="I29" s="23">
        <v>530105</v>
      </c>
      <c r="J29" s="24">
        <v>20327.010000000002</v>
      </c>
      <c r="K29" s="25">
        <v>17310.14</v>
      </c>
      <c r="L29" s="26">
        <v>6531.96</v>
      </c>
      <c r="M29" s="26">
        <v>6531.959999999999</v>
      </c>
      <c r="N29" s="27">
        <v>13795.050000000003</v>
      </c>
      <c r="O29" s="28">
        <f t="shared" si="0"/>
        <v>0.3213438671009656</v>
      </c>
    </row>
    <row r="30" spans="1:15" ht="38.25">
      <c r="A30" s="19">
        <v>24</v>
      </c>
      <c r="B30" s="20" t="s">
        <v>19</v>
      </c>
      <c r="C30" s="20" t="s">
        <v>20</v>
      </c>
      <c r="D30" s="21" t="s">
        <v>34</v>
      </c>
      <c r="E30" s="21" t="s">
        <v>37</v>
      </c>
      <c r="F30" s="22" t="s">
        <v>24</v>
      </c>
      <c r="G30" s="23">
        <v>1</v>
      </c>
      <c r="H30" s="23">
        <v>53</v>
      </c>
      <c r="I30" s="23">
        <v>530105</v>
      </c>
      <c r="J30" s="24">
        <v>1200.39</v>
      </c>
      <c r="K30" s="25">
        <v>1200.3899999999994</v>
      </c>
      <c r="L30" s="26">
        <v>1200.39</v>
      </c>
      <c r="M30" s="26">
        <v>1200.39</v>
      </c>
      <c r="N30" s="27">
        <v>0</v>
      </c>
      <c r="O30" s="28">
        <f t="shared" si="0"/>
        <v>1</v>
      </c>
    </row>
    <row r="31" spans="1:15" ht="38.25">
      <c r="A31" s="19">
        <v>25</v>
      </c>
      <c r="B31" s="20" t="s">
        <v>19</v>
      </c>
      <c r="C31" s="20" t="s">
        <v>20</v>
      </c>
      <c r="D31" s="21" t="s">
        <v>38</v>
      </c>
      <c r="E31" s="21" t="s">
        <v>39</v>
      </c>
      <c r="F31" s="22" t="s">
        <v>23</v>
      </c>
      <c r="G31" s="23">
        <v>1</v>
      </c>
      <c r="H31" s="23">
        <v>53</v>
      </c>
      <c r="I31" s="23">
        <v>530208</v>
      </c>
      <c r="J31" s="24">
        <v>65915</v>
      </c>
      <c r="K31" s="25">
        <v>65915</v>
      </c>
      <c r="L31" s="26">
        <v>65915</v>
      </c>
      <c r="M31" s="26">
        <v>60831.41</v>
      </c>
      <c r="N31" s="27">
        <v>5083.5899999999965</v>
      </c>
      <c r="O31" s="28">
        <f t="shared" si="0"/>
        <v>0.9228765834787227</v>
      </c>
    </row>
    <row r="32" spans="1:15" ht="38.25">
      <c r="A32" s="19">
        <v>26</v>
      </c>
      <c r="B32" s="20" t="s">
        <v>19</v>
      </c>
      <c r="C32" s="20" t="s">
        <v>20</v>
      </c>
      <c r="D32" s="21" t="s">
        <v>38</v>
      </c>
      <c r="E32" s="21" t="s">
        <v>39</v>
      </c>
      <c r="F32" s="22" t="s">
        <v>24</v>
      </c>
      <c r="G32" s="23">
        <v>1</v>
      </c>
      <c r="H32" s="23">
        <v>53</v>
      </c>
      <c r="I32" s="23">
        <v>530208</v>
      </c>
      <c r="J32" s="24">
        <v>66256.2</v>
      </c>
      <c r="K32" s="25">
        <v>65197.32</v>
      </c>
      <c r="L32" s="26">
        <v>61039.78</v>
      </c>
      <c r="M32" s="26">
        <v>14587.78</v>
      </c>
      <c r="N32" s="27">
        <v>51668.42</v>
      </c>
      <c r="O32" s="28">
        <f t="shared" si="0"/>
        <v>0.2201723008563727</v>
      </c>
    </row>
    <row r="33" spans="1:15" ht="38.25">
      <c r="A33" s="19">
        <v>28</v>
      </c>
      <c r="B33" s="20" t="s">
        <v>19</v>
      </c>
      <c r="C33" s="20" t="s">
        <v>20</v>
      </c>
      <c r="D33" s="21" t="s">
        <v>38</v>
      </c>
      <c r="E33" s="21" t="s">
        <v>40</v>
      </c>
      <c r="F33" s="22" t="s">
        <v>24</v>
      </c>
      <c r="G33" s="23">
        <v>1</v>
      </c>
      <c r="H33" s="23">
        <v>53</v>
      </c>
      <c r="I33" s="23">
        <v>530301</v>
      </c>
      <c r="J33" s="24">
        <v>31604.094126582266</v>
      </c>
      <c r="K33" s="25">
        <v>31867.25</v>
      </c>
      <c r="L33" s="26">
        <v>27628.21</v>
      </c>
      <c r="M33" s="26">
        <v>10506.18</v>
      </c>
      <c r="N33" s="27">
        <v>21097.914126582265</v>
      </c>
      <c r="O33" s="28">
        <f t="shared" si="0"/>
        <v>0.33243098055334647</v>
      </c>
    </row>
    <row r="34" spans="1:15" ht="38.25">
      <c r="A34" s="19">
        <v>29</v>
      </c>
      <c r="B34" s="20" t="s">
        <v>19</v>
      </c>
      <c r="C34" s="20" t="s">
        <v>20</v>
      </c>
      <c r="D34" s="21" t="s">
        <v>38</v>
      </c>
      <c r="E34" s="21" t="s">
        <v>41</v>
      </c>
      <c r="F34" s="22" t="s">
        <v>24</v>
      </c>
      <c r="G34" s="23">
        <v>1</v>
      </c>
      <c r="H34" s="23">
        <v>53</v>
      </c>
      <c r="I34" s="23">
        <v>530302</v>
      </c>
      <c r="J34" s="24">
        <v>12399.996970954358</v>
      </c>
      <c r="K34" s="25">
        <v>12400</v>
      </c>
      <c r="L34" s="26">
        <v>0</v>
      </c>
      <c r="M34" s="26">
        <v>0</v>
      </c>
      <c r="N34" s="27">
        <v>12399.996970954358</v>
      </c>
      <c r="O34" s="28">
        <f t="shared" si="0"/>
        <v>0</v>
      </c>
    </row>
    <row r="35" spans="1:15" ht="38.25">
      <c r="A35" s="19">
        <v>30</v>
      </c>
      <c r="B35" s="20" t="s">
        <v>19</v>
      </c>
      <c r="C35" s="20" t="s">
        <v>20</v>
      </c>
      <c r="D35" s="21" t="s">
        <v>38</v>
      </c>
      <c r="E35" s="21" t="s">
        <v>42</v>
      </c>
      <c r="F35" s="22" t="s">
        <v>24</v>
      </c>
      <c r="G35" s="23">
        <v>1</v>
      </c>
      <c r="H35" s="23">
        <v>53</v>
      </c>
      <c r="I35" s="23">
        <v>530303</v>
      </c>
      <c r="J35" s="24">
        <v>34032.49</v>
      </c>
      <c r="K35" s="25">
        <v>34464.28</v>
      </c>
      <c r="L35" s="26">
        <v>18122.14</v>
      </c>
      <c r="M35" s="26">
        <v>17900.02</v>
      </c>
      <c r="N35" s="27">
        <v>16132.469999999998</v>
      </c>
      <c r="O35" s="28">
        <f t="shared" si="0"/>
        <v>0.5259685670957371</v>
      </c>
    </row>
    <row r="36" spans="1:15" ht="38.25">
      <c r="A36" s="19">
        <v>31</v>
      </c>
      <c r="B36" s="20" t="s">
        <v>19</v>
      </c>
      <c r="C36" s="20" t="s">
        <v>20</v>
      </c>
      <c r="D36" s="21" t="s">
        <v>38</v>
      </c>
      <c r="E36" s="21" t="s">
        <v>43</v>
      </c>
      <c r="F36" s="22" t="s">
        <v>24</v>
      </c>
      <c r="G36" s="23">
        <v>1</v>
      </c>
      <c r="H36" s="23">
        <v>53</v>
      </c>
      <c r="I36" s="23">
        <v>530304</v>
      </c>
      <c r="J36" s="24">
        <v>9894.470000000001</v>
      </c>
      <c r="K36" s="25">
        <v>9894.47</v>
      </c>
      <c r="L36" s="26">
        <v>1170.4</v>
      </c>
      <c r="M36" s="26">
        <v>1170.4</v>
      </c>
      <c r="N36" s="27">
        <v>8724.070000000002</v>
      </c>
      <c r="O36" s="28">
        <f t="shared" si="0"/>
        <v>0.11828829639182291</v>
      </c>
    </row>
    <row r="37" spans="1:15" ht="38.25">
      <c r="A37" s="19">
        <v>32</v>
      </c>
      <c r="B37" s="20" t="s">
        <v>19</v>
      </c>
      <c r="C37" s="20" t="s">
        <v>20</v>
      </c>
      <c r="D37" s="21" t="s">
        <v>34</v>
      </c>
      <c r="E37" s="21" t="s">
        <v>44</v>
      </c>
      <c r="F37" s="22" t="s">
        <v>24</v>
      </c>
      <c r="G37" s="23">
        <v>1</v>
      </c>
      <c r="H37" s="23">
        <v>53</v>
      </c>
      <c r="I37" s="23">
        <v>530801</v>
      </c>
      <c r="J37" s="24">
        <v>2250</v>
      </c>
      <c r="K37" s="25">
        <v>2250</v>
      </c>
      <c r="L37" s="26">
        <v>837.5800000000002</v>
      </c>
      <c r="M37" s="26">
        <v>837.58</v>
      </c>
      <c r="N37" s="27">
        <v>1412.42</v>
      </c>
      <c r="O37" s="28">
        <f t="shared" si="0"/>
        <v>0.3722577777777778</v>
      </c>
    </row>
    <row r="38" spans="1:15" ht="38.25">
      <c r="A38" s="19">
        <v>33</v>
      </c>
      <c r="B38" s="20" t="s">
        <v>19</v>
      </c>
      <c r="C38" s="20" t="s">
        <v>20</v>
      </c>
      <c r="D38" s="21" t="s">
        <v>45</v>
      </c>
      <c r="E38" s="21" t="s">
        <v>46</v>
      </c>
      <c r="F38" s="22" t="s">
        <v>24</v>
      </c>
      <c r="G38" s="23">
        <v>1</v>
      </c>
      <c r="H38" s="23">
        <v>53</v>
      </c>
      <c r="I38" s="23">
        <v>530202</v>
      </c>
      <c r="J38" s="24">
        <v>500</v>
      </c>
      <c r="K38" s="25">
        <v>0</v>
      </c>
      <c r="L38" s="26">
        <v>0</v>
      </c>
      <c r="M38" s="26">
        <v>0</v>
      </c>
      <c r="N38" s="27">
        <v>500</v>
      </c>
      <c r="O38" s="28">
        <f t="shared" si="0"/>
        <v>0</v>
      </c>
    </row>
    <row r="39" spans="1:15" ht="38.25">
      <c r="A39" s="19">
        <v>34</v>
      </c>
      <c r="B39" s="20" t="s">
        <v>19</v>
      </c>
      <c r="C39" s="20" t="s">
        <v>20</v>
      </c>
      <c r="D39" s="21" t="s">
        <v>47</v>
      </c>
      <c r="E39" s="21" t="s">
        <v>48</v>
      </c>
      <c r="F39" s="22" t="s">
        <v>24</v>
      </c>
      <c r="G39" s="23">
        <v>1</v>
      </c>
      <c r="H39" s="23">
        <v>53</v>
      </c>
      <c r="I39" s="23">
        <v>530209</v>
      </c>
      <c r="J39" s="24">
        <v>6073.15</v>
      </c>
      <c r="K39" s="25">
        <v>0</v>
      </c>
      <c r="L39" s="26">
        <v>0</v>
      </c>
      <c r="M39" s="26">
        <v>0</v>
      </c>
      <c r="N39" s="27">
        <v>6073.15</v>
      </c>
      <c r="O39" s="28">
        <f t="shared" si="0"/>
        <v>0</v>
      </c>
    </row>
    <row r="40" spans="1:15" ht="38.25">
      <c r="A40" s="19">
        <v>35</v>
      </c>
      <c r="B40" s="20" t="s">
        <v>19</v>
      </c>
      <c r="C40" s="20" t="s">
        <v>20</v>
      </c>
      <c r="D40" s="21" t="s">
        <v>49</v>
      </c>
      <c r="E40" s="21" t="s">
        <v>50</v>
      </c>
      <c r="F40" s="22" t="s">
        <v>24</v>
      </c>
      <c r="G40" s="23">
        <v>1</v>
      </c>
      <c r="H40" s="23">
        <v>53</v>
      </c>
      <c r="I40" s="23">
        <v>530502</v>
      </c>
      <c r="J40" s="24">
        <v>22709.57</v>
      </c>
      <c r="K40" s="25">
        <v>21953.989999999998</v>
      </c>
      <c r="L40" s="26">
        <v>2207.74</v>
      </c>
      <c r="M40" s="26">
        <v>2207.7400000000002</v>
      </c>
      <c r="N40" s="27">
        <v>20501.829999999998</v>
      </c>
      <c r="O40" s="28">
        <f t="shared" si="0"/>
        <v>0.09721628370770562</v>
      </c>
    </row>
    <row r="41" spans="1:15" ht="38.25">
      <c r="A41" s="19">
        <v>36</v>
      </c>
      <c r="B41" s="20" t="s">
        <v>19</v>
      </c>
      <c r="C41" s="20" t="s">
        <v>20</v>
      </c>
      <c r="D41" s="21" t="s">
        <v>51</v>
      </c>
      <c r="E41" s="21" t="s">
        <v>52</v>
      </c>
      <c r="F41" s="22" t="s">
        <v>24</v>
      </c>
      <c r="G41" s="23">
        <v>1</v>
      </c>
      <c r="H41" s="23">
        <v>53</v>
      </c>
      <c r="I41" s="23">
        <v>530402</v>
      </c>
      <c r="J41" s="24">
        <v>7811.0700000000015</v>
      </c>
      <c r="K41" s="25">
        <v>5527.2</v>
      </c>
      <c r="L41" s="26">
        <v>5527.2</v>
      </c>
      <c r="M41" s="26">
        <v>5527.2</v>
      </c>
      <c r="N41" s="27">
        <v>2283.8700000000017</v>
      </c>
      <c r="O41" s="28">
        <f aca="true" t="shared" si="1" ref="O41:O72">_xlfn.IFERROR(M41/J41,0)</f>
        <v>0.7076111211396132</v>
      </c>
    </row>
    <row r="42" spans="1:15" ht="38.25">
      <c r="A42" s="19">
        <v>37</v>
      </c>
      <c r="B42" s="20" t="s">
        <v>19</v>
      </c>
      <c r="C42" s="20" t="s">
        <v>20</v>
      </c>
      <c r="D42" s="21" t="s">
        <v>34</v>
      </c>
      <c r="E42" s="21" t="s">
        <v>53</v>
      </c>
      <c r="F42" s="22" t="s">
        <v>24</v>
      </c>
      <c r="G42" s="23">
        <v>1</v>
      </c>
      <c r="H42" s="23">
        <v>53</v>
      </c>
      <c r="I42" s="23">
        <v>530802</v>
      </c>
      <c r="J42" s="24">
        <v>750</v>
      </c>
      <c r="K42" s="25">
        <v>750</v>
      </c>
      <c r="L42" s="26">
        <v>0</v>
      </c>
      <c r="M42" s="26">
        <v>0</v>
      </c>
      <c r="N42" s="27">
        <v>750</v>
      </c>
      <c r="O42" s="28">
        <f t="shared" si="1"/>
        <v>0</v>
      </c>
    </row>
    <row r="43" spans="1:15" ht="38.25">
      <c r="A43" s="19">
        <v>38</v>
      </c>
      <c r="B43" s="20" t="s">
        <v>19</v>
      </c>
      <c r="C43" s="20" t="s">
        <v>20</v>
      </c>
      <c r="D43" s="21" t="s">
        <v>34</v>
      </c>
      <c r="E43" s="21" t="s">
        <v>54</v>
      </c>
      <c r="F43" s="22" t="s">
        <v>24</v>
      </c>
      <c r="G43" s="23">
        <v>1</v>
      </c>
      <c r="H43" s="23">
        <v>53</v>
      </c>
      <c r="I43" s="23">
        <v>530404</v>
      </c>
      <c r="J43" s="24">
        <v>17280</v>
      </c>
      <c r="K43" s="25">
        <v>7280</v>
      </c>
      <c r="L43" s="26">
        <v>0</v>
      </c>
      <c r="M43" s="26">
        <v>0</v>
      </c>
      <c r="N43" s="27">
        <v>17280</v>
      </c>
      <c r="O43" s="28">
        <f t="shared" si="1"/>
        <v>0</v>
      </c>
    </row>
    <row r="44" spans="1:15" ht="38.25">
      <c r="A44" s="19">
        <v>39</v>
      </c>
      <c r="B44" s="20" t="s">
        <v>19</v>
      </c>
      <c r="C44" s="20" t="s">
        <v>20</v>
      </c>
      <c r="D44" s="21" t="s">
        <v>34</v>
      </c>
      <c r="E44" s="21" t="s">
        <v>55</v>
      </c>
      <c r="F44" s="22" t="s">
        <v>24</v>
      </c>
      <c r="G44" s="23">
        <v>1</v>
      </c>
      <c r="H44" s="23">
        <v>53</v>
      </c>
      <c r="I44" s="23">
        <v>530404</v>
      </c>
      <c r="J44" s="24">
        <v>7952</v>
      </c>
      <c r="K44" s="25">
        <v>0</v>
      </c>
      <c r="L44" s="26">
        <v>0</v>
      </c>
      <c r="M44" s="26">
        <v>0</v>
      </c>
      <c r="N44" s="27">
        <v>7952</v>
      </c>
      <c r="O44" s="28">
        <f t="shared" si="1"/>
        <v>0</v>
      </c>
    </row>
    <row r="45" spans="1:15" ht="38.25">
      <c r="A45" s="19">
        <v>40</v>
      </c>
      <c r="B45" s="20" t="s">
        <v>19</v>
      </c>
      <c r="C45" s="20" t="s">
        <v>20</v>
      </c>
      <c r="D45" s="21" t="s">
        <v>34</v>
      </c>
      <c r="E45" s="21" t="s">
        <v>56</v>
      </c>
      <c r="F45" s="22" t="s">
        <v>24</v>
      </c>
      <c r="G45" s="23">
        <v>1</v>
      </c>
      <c r="H45" s="23">
        <v>53</v>
      </c>
      <c r="I45" s="23">
        <v>530404</v>
      </c>
      <c r="J45" s="24">
        <v>4000</v>
      </c>
      <c r="K45" s="25">
        <v>4000</v>
      </c>
      <c r="L45" s="26">
        <v>0</v>
      </c>
      <c r="M45" s="26">
        <v>0</v>
      </c>
      <c r="N45" s="27">
        <v>4000</v>
      </c>
      <c r="O45" s="28">
        <f t="shared" si="1"/>
        <v>0</v>
      </c>
    </row>
    <row r="46" spans="1:15" ht="38.25">
      <c r="A46" s="19">
        <v>41</v>
      </c>
      <c r="B46" s="20" t="s">
        <v>19</v>
      </c>
      <c r="C46" s="20" t="s">
        <v>20</v>
      </c>
      <c r="D46" s="21" t="s">
        <v>34</v>
      </c>
      <c r="E46" s="21" t="s">
        <v>57</v>
      </c>
      <c r="F46" s="22" t="s">
        <v>24</v>
      </c>
      <c r="G46" s="23">
        <v>1</v>
      </c>
      <c r="H46" s="23">
        <v>53</v>
      </c>
      <c r="I46" s="23">
        <v>530404</v>
      </c>
      <c r="J46" s="24">
        <v>2558.105653526971</v>
      </c>
      <c r="K46" s="25">
        <v>0</v>
      </c>
      <c r="L46" s="26">
        <v>0</v>
      </c>
      <c r="M46" s="26">
        <v>0</v>
      </c>
      <c r="N46" s="27">
        <v>2558.105653526971</v>
      </c>
      <c r="O46" s="28">
        <f t="shared" si="1"/>
        <v>0</v>
      </c>
    </row>
    <row r="47" spans="1:15" ht="38.25">
      <c r="A47" s="19">
        <v>42</v>
      </c>
      <c r="B47" s="20" t="s">
        <v>19</v>
      </c>
      <c r="C47" s="20" t="s">
        <v>20</v>
      </c>
      <c r="D47" s="21" t="s">
        <v>34</v>
      </c>
      <c r="E47" s="21" t="s">
        <v>58</v>
      </c>
      <c r="F47" s="22" t="s">
        <v>24</v>
      </c>
      <c r="G47" s="23">
        <v>1</v>
      </c>
      <c r="H47" s="23">
        <v>53</v>
      </c>
      <c r="I47" s="23">
        <v>530404</v>
      </c>
      <c r="J47" s="24">
        <v>2000</v>
      </c>
      <c r="K47" s="25">
        <v>0</v>
      </c>
      <c r="L47" s="26">
        <v>0</v>
      </c>
      <c r="M47" s="26">
        <v>0</v>
      </c>
      <c r="N47" s="27">
        <v>2000</v>
      </c>
      <c r="O47" s="28">
        <f t="shared" si="1"/>
        <v>0</v>
      </c>
    </row>
    <row r="48" spans="1:15" ht="51">
      <c r="A48" s="19">
        <v>43</v>
      </c>
      <c r="B48" s="20" t="s">
        <v>19</v>
      </c>
      <c r="C48" s="20" t="s">
        <v>20</v>
      </c>
      <c r="D48" s="21" t="s">
        <v>34</v>
      </c>
      <c r="E48" s="21" t="s">
        <v>59</v>
      </c>
      <c r="F48" s="22" t="s">
        <v>24</v>
      </c>
      <c r="G48" s="23">
        <v>1</v>
      </c>
      <c r="H48" s="23">
        <v>53</v>
      </c>
      <c r="I48" s="23">
        <v>530811</v>
      </c>
      <c r="J48" s="24">
        <v>5178.1</v>
      </c>
      <c r="K48" s="25">
        <v>5059.61</v>
      </c>
      <c r="L48" s="26">
        <v>0</v>
      </c>
      <c r="M48" s="26">
        <v>0</v>
      </c>
      <c r="N48" s="27">
        <v>5178.1</v>
      </c>
      <c r="O48" s="28">
        <f t="shared" si="1"/>
        <v>0</v>
      </c>
    </row>
    <row r="49" spans="1:15" ht="38.25">
      <c r="A49" s="19">
        <v>44</v>
      </c>
      <c r="B49" s="20" t="s">
        <v>19</v>
      </c>
      <c r="C49" s="20" t="s">
        <v>20</v>
      </c>
      <c r="D49" s="21" t="s">
        <v>34</v>
      </c>
      <c r="E49" s="21" t="s">
        <v>60</v>
      </c>
      <c r="F49" s="22" t="s">
        <v>24</v>
      </c>
      <c r="G49" s="23">
        <v>1</v>
      </c>
      <c r="H49" s="23">
        <v>53</v>
      </c>
      <c r="I49" s="23">
        <v>530502</v>
      </c>
      <c r="J49" s="24">
        <v>100</v>
      </c>
      <c r="K49" s="25">
        <v>100</v>
      </c>
      <c r="L49" s="26">
        <v>0</v>
      </c>
      <c r="M49" s="26">
        <v>0</v>
      </c>
      <c r="N49" s="27">
        <v>100</v>
      </c>
      <c r="O49" s="28">
        <f t="shared" si="1"/>
        <v>0</v>
      </c>
    </row>
    <row r="50" spans="1:15" ht="38.25">
      <c r="A50" s="19">
        <v>45</v>
      </c>
      <c r="B50" s="20" t="s">
        <v>19</v>
      </c>
      <c r="C50" s="20" t="s">
        <v>20</v>
      </c>
      <c r="D50" s="21" t="s">
        <v>34</v>
      </c>
      <c r="E50" s="21" t="s">
        <v>61</v>
      </c>
      <c r="F50" s="22" t="s">
        <v>24</v>
      </c>
      <c r="G50" s="23">
        <v>1</v>
      </c>
      <c r="H50" s="23">
        <v>53</v>
      </c>
      <c r="I50" s="23">
        <v>530805</v>
      </c>
      <c r="J50" s="24">
        <v>94.80000000000001</v>
      </c>
      <c r="K50" s="25">
        <v>94</v>
      </c>
      <c r="L50" s="26">
        <v>0</v>
      </c>
      <c r="M50" s="26">
        <v>0</v>
      </c>
      <c r="N50" s="27">
        <v>94.80000000000001</v>
      </c>
      <c r="O50" s="28">
        <f t="shared" si="1"/>
        <v>0</v>
      </c>
    </row>
    <row r="51" spans="1:15" ht="38.25">
      <c r="A51" s="19">
        <v>46</v>
      </c>
      <c r="B51" s="20" t="s">
        <v>19</v>
      </c>
      <c r="C51" s="20" t="s">
        <v>20</v>
      </c>
      <c r="D51" s="21" t="s">
        <v>34</v>
      </c>
      <c r="E51" s="21" t="s">
        <v>62</v>
      </c>
      <c r="F51" s="22" t="s">
        <v>24</v>
      </c>
      <c r="G51" s="23">
        <v>1</v>
      </c>
      <c r="H51" s="23">
        <v>53</v>
      </c>
      <c r="I51" s="23">
        <v>530105</v>
      </c>
      <c r="J51" s="24">
        <v>800</v>
      </c>
      <c r="K51" s="25">
        <v>800</v>
      </c>
      <c r="L51" s="26">
        <v>468.93</v>
      </c>
      <c r="M51" s="26">
        <v>594.13</v>
      </c>
      <c r="N51" s="27">
        <v>205.87</v>
      </c>
      <c r="O51" s="28">
        <f t="shared" si="1"/>
        <v>0.7426625</v>
      </c>
    </row>
    <row r="52" spans="1:15" ht="38.25">
      <c r="A52" s="19">
        <v>47</v>
      </c>
      <c r="B52" s="20" t="s">
        <v>19</v>
      </c>
      <c r="C52" s="20" t="s">
        <v>20</v>
      </c>
      <c r="D52" s="21" t="s">
        <v>34</v>
      </c>
      <c r="E52" s="21" t="s">
        <v>63</v>
      </c>
      <c r="F52" s="22" t="s">
        <v>24</v>
      </c>
      <c r="G52" s="23">
        <v>1</v>
      </c>
      <c r="H52" s="23">
        <v>53</v>
      </c>
      <c r="I52" s="23">
        <v>530105</v>
      </c>
      <c r="J52" s="24">
        <v>700</v>
      </c>
      <c r="K52" s="25">
        <v>0</v>
      </c>
      <c r="L52" s="26">
        <v>0</v>
      </c>
      <c r="M52" s="26">
        <v>0</v>
      </c>
      <c r="N52" s="27">
        <v>700</v>
      </c>
      <c r="O52" s="28">
        <f t="shared" si="1"/>
        <v>0</v>
      </c>
    </row>
    <row r="53" spans="1:15" ht="38.25">
      <c r="A53" s="19">
        <v>48</v>
      </c>
      <c r="B53" s="20" t="s">
        <v>19</v>
      </c>
      <c r="C53" s="20" t="s">
        <v>20</v>
      </c>
      <c r="D53" s="21" t="s">
        <v>34</v>
      </c>
      <c r="E53" s="21" t="s">
        <v>64</v>
      </c>
      <c r="F53" s="22" t="s">
        <v>24</v>
      </c>
      <c r="G53" s="23">
        <v>1</v>
      </c>
      <c r="H53" s="23">
        <v>57</v>
      </c>
      <c r="I53" s="23">
        <v>570201</v>
      </c>
      <c r="J53" s="24">
        <v>20000</v>
      </c>
      <c r="K53" s="25">
        <v>541</v>
      </c>
      <c r="L53" s="26">
        <v>541</v>
      </c>
      <c r="M53" s="26">
        <v>541</v>
      </c>
      <c r="N53" s="27">
        <v>19459</v>
      </c>
      <c r="O53" s="28">
        <f t="shared" si="1"/>
        <v>0.02705</v>
      </c>
    </row>
    <row r="54" spans="1:15" ht="38.25">
      <c r="A54" s="19">
        <v>49</v>
      </c>
      <c r="B54" s="20" t="s">
        <v>19</v>
      </c>
      <c r="C54" s="20" t="s">
        <v>20</v>
      </c>
      <c r="D54" s="21" t="s">
        <v>34</v>
      </c>
      <c r="E54" s="21" t="s">
        <v>65</v>
      </c>
      <c r="F54" s="22" t="s">
        <v>24</v>
      </c>
      <c r="G54" s="23">
        <v>1</v>
      </c>
      <c r="H54" s="23">
        <v>53</v>
      </c>
      <c r="I54" s="23">
        <v>530807</v>
      </c>
      <c r="J54" s="24">
        <v>7952</v>
      </c>
      <c r="K54" s="25">
        <v>7952</v>
      </c>
      <c r="L54" s="26">
        <v>4928</v>
      </c>
      <c r="M54" s="26">
        <v>4928</v>
      </c>
      <c r="N54" s="27">
        <v>3024</v>
      </c>
      <c r="O54" s="28">
        <f t="shared" si="1"/>
        <v>0.6197183098591549</v>
      </c>
    </row>
    <row r="55" spans="1:15" ht="51">
      <c r="A55" s="19">
        <v>50</v>
      </c>
      <c r="B55" s="20" t="s">
        <v>19</v>
      </c>
      <c r="C55" s="20" t="s">
        <v>20</v>
      </c>
      <c r="D55" s="21" t="s">
        <v>34</v>
      </c>
      <c r="E55" s="21" t="s">
        <v>66</v>
      </c>
      <c r="F55" s="22" t="s">
        <v>24</v>
      </c>
      <c r="G55" s="23">
        <v>1</v>
      </c>
      <c r="H55" s="23">
        <v>53</v>
      </c>
      <c r="I55" s="23">
        <v>530502</v>
      </c>
      <c r="J55" s="24">
        <v>7120</v>
      </c>
      <c r="K55" s="25">
        <v>4104</v>
      </c>
      <c r="L55" s="26">
        <v>4005.15</v>
      </c>
      <c r="M55" s="26">
        <v>4005.15</v>
      </c>
      <c r="N55" s="27">
        <v>3114.85</v>
      </c>
      <c r="O55" s="28">
        <f t="shared" si="1"/>
        <v>0.5625210674157304</v>
      </c>
    </row>
    <row r="56" spans="1:15" ht="38.25">
      <c r="A56" s="19">
        <v>51</v>
      </c>
      <c r="B56" s="20" t="s">
        <v>19</v>
      </c>
      <c r="C56" s="20" t="s">
        <v>20</v>
      </c>
      <c r="D56" s="21" t="s">
        <v>67</v>
      </c>
      <c r="E56" s="21" t="s">
        <v>68</v>
      </c>
      <c r="F56" s="22" t="s">
        <v>23</v>
      </c>
      <c r="G56" s="23">
        <v>1</v>
      </c>
      <c r="H56" s="23">
        <v>53</v>
      </c>
      <c r="I56" s="23">
        <v>530106</v>
      </c>
      <c r="J56" s="24">
        <v>52509</v>
      </c>
      <c r="K56" s="25">
        <v>52508.869999999995</v>
      </c>
      <c r="L56" s="26">
        <v>52508.869999999995</v>
      </c>
      <c r="M56" s="26">
        <v>0</v>
      </c>
      <c r="N56" s="27">
        <v>52509</v>
      </c>
      <c r="O56" s="28">
        <f t="shared" si="1"/>
        <v>0</v>
      </c>
    </row>
    <row r="57" spans="1:15" ht="38.25">
      <c r="A57" s="19">
        <v>52</v>
      </c>
      <c r="B57" s="20" t="s">
        <v>19</v>
      </c>
      <c r="C57" s="20" t="s">
        <v>20</v>
      </c>
      <c r="D57" s="21" t="s">
        <v>67</v>
      </c>
      <c r="E57" s="21" t="s">
        <v>68</v>
      </c>
      <c r="F57" s="22" t="s">
        <v>24</v>
      </c>
      <c r="G57" s="23">
        <v>1</v>
      </c>
      <c r="H57" s="23">
        <v>53</v>
      </c>
      <c r="I57" s="23">
        <v>530106</v>
      </c>
      <c r="J57" s="24">
        <v>18132.629999999997</v>
      </c>
      <c r="K57" s="25">
        <v>18132.63</v>
      </c>
      <c r="L57" s="26">
        <v>0</v>
      </c>
      <c r="M57" s="26">
        <v>0</v>
      </c>
      <c r="N57" s="27">
        <v>18132.629999999997</v>
      </c>
      <c r="O57" s="28">
        <f t="shared" si="1"/>
        <v>0</v>
      </c>
    </row>
    <row r="58" spans="1:15" ht="38.25">
      <c r="A58" s="19">
        <v>53</v>
      </c>
      <c r="B58" s="20" t="s">
        <v>19</v>
      </c>
      <c r="C58" s="20" t="s">
        <v>20</v>
      </c>
      <c r="D58" s="21" t="s">
        <v>69</v>
      </c>
      <c r="E58" s="21" t="s">
        <v>70</v>
      </c>
      <c r="F58" s="22" t="s">
        <v>24</v>
      </c>
      <c r="G58" s="23">
        <v>1</v>
      </c>
      <c r="H58" s="23">
        <v>53</v>
      </c>
      <c r="I58" s="23">
        <v>531404</v>
      </c>
      <c r="J58" s="24">
        <v>300</v>
      </c>
      <c r="K58" s="25">
        <v>0</v>
      </c>
      <c r="L58" s="26">
        <v>0</v>
      </c>
      <c r="M58" s="26">
        <v>0</v>
      </c>
      <c r="N58" s="27">
        <v>300</v>
      </c>
      <c r="O58" s="28">
        <f t="shared" si="1"/>
        <v>0</v>
      </c>
    </row>
    <row r="59" spans="1:15" ht="51">
      <c r="A59" s="19">
        <v>54</v>
      </c>
      <c r="B59" s="20" t="s">
        <v>19</v>
      </c>
      <c r="C59" s="20" t="s">
        <v>20</v>
      </c>
      <c r="D59" s="21" t="s">
        <v>71</v>
      </c>
      <c r="E59" s="21" t="s">
        <v>72</v>
      </c>
      <c r="F59" s="22" t="s">
        <v>24</v>
      </c>
      <c r="G59" s="23">
        <v>1</v>
      </c>
      <c r="H59" s="23">
        <v>53</v>
      </c>
      <c r="I59" s="23">
        <v>530802</v>
      </c>
      <c r="J59" s="24">
        <v>361.5</v>
      </c>
      <c r="K59" s="25">
        <v>0</v>
      </c>
      <c r="L59" s="26">
        <v>0</v>
      </c>
      <c r="M59" s="26">
        <v>0</v>
      </c>
      <c r="N59" s="27">
        <v>361.5</v>
      </c>
      <c r="O59" s="28">
        <f t="shared" si="1"/>
        <v>0</v>
      </c>
    </row>
    <row r="60" spans="1:15" ht="38.25">
      <c r="A60" s="19">
        <v>55</v>
      </c>
      <c r="B60" s="20" t="s">
        <v>19</v>
      </c>
      <c r="C60" s="20" t="s">
        <v>73</v>
      </c>
      <c r="D60" s="21" t="s">
        <v>74</v>
      </c>
      <c r="E60" s="21" t="s">
        <v>75</v>
      </c>
      <c r="F60" s="22" t="s">
        <v>24</v>
      </c>
      <c r="G60" s="23">
        <v>1</v>
      </c>
      <c r="H60" s="23">
        <v>53</v>
      </c>
      <c r="I60" s="23">
        <v>530203</v>
      </c>
      <c r="J60" s="24">
        <v>839.9899999999998</v>
      </c>
      <c r="K60" s="25">
        <v>0</v>
      </c>
      <c r="L60" s="26">
        <v>0</v>
      </c>
      <c r="M60" s="26">
        <v>0</v>
      </c>
      <c r="N60" s="27">
        <v>839.9899999999998</v>
      </c>
      <c r="O60" s="28">
        <f t="shared" si="1"/>
        <v>0</v>
      </c>
    </row>
    <row r="61" spans="1:15" ht="38.25">
      <c r="A61" s="19">
        <v>56</v>
      </c>
      <c r="B61" s="20" t="s">
        <v>19</v>
      </c>
      <c r="C61" s="20" t="s">
        <v>73</v>
      </c>
      <c r="D61" s="21" t="s">
        <v>74</v>
      </c>
      <c r="E61" s="21" t="s">
        <v>76</v>
      </c>
      <c r="F61" s="22" t="s">
        <v>24</v>
      </c>
      <c r="G61" s="23">
        <v>1</v>
      </c>
      <c r="H61" s="23">
        <v>53</v>
      </c>
      <c r="I61" s="23">
        <v>530802</v>
      </c>
      <c r="J61" s="24">
        <v>1315.91</v>
      </c>
      <c r="K61" s="25">
        <v>0</v>
      </c>
      <c r="L61" s="26">
        <v>0</v>
      </c>
      <c r="M61" s="26">
        <v>0</v>
      </c>
      <c r="N61" s="27">
        <v>1315.91</v>
      </c>
      <c r="O61" s="28">
        <f t="shared" si="1"/>
        <v>0</v>
      </c>
    </row>
    <row r="62" spans="1:15" ht="38.25">
      <c r="A62" s="19">
        <v>58</v>
      </c>
      <c r="B62" s="20" t="s">
        <v>19</v>
      </c>
      <c r="C62" s="20" t="s">
        <v>73</v>
      </c>
      <c r="D62" s="21" t="s">
        <v>34</v>
      </c>
      <c r="E62" s="21" t="s">
        <v>78</v>
      </c>
      <c r="F62" s="22" t="s">
        <v>24</v>
      </c>
      <c r="G62" s="23">
        <v>1</v>
      </c>
      <c r="H62" s="23">
        <v>53</v>
      </c>
      <c r="I62" s="23">
        <v>530807</v>
      </c>
      <c r="J62" s="24">
        <v>1000</v>
      </c>
      <c r="K62" s="25">
        <v>0</v>
      </c>
      <c r="L62" s="26">
        <v>0</v>
      </c>
      <c r="M62" s="26">
        <v>0</v>
      </c>
      <c r="N62" s="27">
        <v>1000</v>
      </c>
      <c r="O62" s="28">
        <f t="shared" si="1"/>
        <v>0</v>
      </c>
    </row>
    <row r="63" spans="1:15" ht="38.25">
      <c r="A63" s="19">
        <v>59</v>
      </c>
      <c r="B63" s="20" t="s">
        <v>19</v>
      </c>
      <c r="C63" s="20" t="s">
        <v>20</v>
      </c>
      <c r="D63" s="21" t="s">
        <v>79</v>
      </c>
      <c r="E63" s="21" t="s">
        <v>80</v>
      </c>
      <c r="F63" s="22" t="s">
        <v>24</v>
      </c>
      <c r="G63" s="23">
        <v>1</v>
      </c>
      <c r="H63" s="23">
        <v>53</v>
      </c>
      <c r="I63" s="23">
        <v>530402</v>
      </c>
      <c r="J63" s="24">
        <v>38565.62</v>
      </c>
      <c r="K63" s="25">
        <v>2473.41</v>
      </c>
      <c r="L63" s="26">
        <v>0</v>
      </c>
      <c r="M63" s="26">
        <v>0</v>
      </c>
      <c r="N63" s="27">
        <v>38565.62</v>
      </c>
      <c r="O63" s="28">
        <f t="shared" si="1"/>
        <v>0</v>
      </c>
    </row>
    <row r="64" spans="1:15" ht="38.25">
      <c r="A64" s="19">
        <v>60</v>
      </c>
      <c r="B64" s="20" t="s">
        <v>81</v>
      </c>
      <c r="C64" s="20" t="s">
        <v>82</v>
      </c>
      <c r="D64" s="21" t="s">
        <v>83</v>
      </c>
      <c r="E64" s="21" t="s">
        <v>84</v>
      </c>
      <c r="F64" s="22" t="s">
        <v>24</v>
      </c>
      <c r="G64" s="23">
        <v>1</v>
      </c>
      <c r="H64" s="23">
        <v>53</v>
      </c>
      <c r="I64" s="23">
        <v>530207</v>
      </c>
      <c r="J64" s="24">
        <v>1500</v>
      </c>
      <c r="K64" s="25">
        <v>1500</v>
      </c>
      <c r="L64" s="26">
        <v>756.4</v>
      </c>
      <c r="M64" s="26">
        <v>756.4</v>
      </c>
      <c r="N64" s="27">
        <v>743.6</v>
      </c>
      <c r="O64" s="28">
        <f t="shared" si="1"/>
        <v>0.5042666666666666</v>
      </c>
    </row>
    <row r="65" spans="1:15" ht="25.5">
      <c r="A65" s="19">
        <v>62</v>
      </c>
      <c r="B65" s="20" t="s">
        <v>85</v>
      </c>
      <c r="C65" s="20" t="s">
        <v>85</v>
      </c>
      <c r="D65" s="21" t="s">
        <v>86</v>
      </c>
      <c r="E65" s="21" t="s">
        <v>87</v>
      </c>
      <c r="F65" s="22" t="s">
        <v>24</v>
      </c>
      <c r="G65" s="23">
        <v>1</v>
      </c>
      <c r="H65" s="23">
        <v>53</v>
      </c>
      <c r="I65" s="23">
        <v>530702</v>
      </c>
      <c r="J65" s="24">
        <v>2750.0000000000005</v>
      </c>
      <c r="K65" s="25">
        <v>0</v>
      </c>
      <c r="L65" s="26">
        <v>0</v>
      </c>
      <c r="M65" s="26">
        <v>0</v>
      </c>
      <c r="N65" s="27">
        <v>2750.0000000000005</v>
      </c>
      <c r="O65" s="28">
        <f t="shared" si="1"/>
        <v>0</v>
      </c>
    </row>
    <row r="66" spans="1:15" ht="76.5">
      <c r="A66" s="19">
        <v>63</v>
      </c>
      <c r="B66" s="20" t="s">
        <v>184</v>
      </c>
      <c r="C66" s="20" t="s">
        <v>88</v>
      </c>
      <c r="D66" s="21" t="s">
        <v>89</v>
      </c>
      <c r="E66" s="21" t="s">
        <v>90</v>
      </c>
      <c r="F66" s="22" t="s">
        <v>24</v>
      </c>
      <c r="G66" s="23">
        <v>1</v>
      </c>
      <c r="H66" s="23">
        <v>53</v>
      </c>
      <c r="I66" s="23">
        <v>530701</v>
      </c>
      <c r="J66" s="24">
        <v>4095</v>
      </c>
      <c r="K66" s="25">
        <v>3996.16</v>
      </c>
      <c r="L66" s="26">
        <v>3996.16</v>
      </c>
      <c r="M66" s="26">
        <v>3996.16</v>
      </c>
      <c r="N66" s="27">
        <v>98.84000000000015</v>
      </c>
      <c r="O66" s="28">
        <f t="shared" si="1"/>
        <v>0.9758632478632479</v>
      </c>
    </row>
    <row r="67" spans="1:15" ht="76.5">
      <c r="A67" s="19">
        <v>64</v>
      </c>
      <c r="B67" s="20" t="s">
        <v>184</v>
      </c>
      <c r="C67" s="20" t="s">
        <v>88</v>
      </c>
      <c r="D67" s="21" t="s">
        <v>91</v>
      </c>
      <c r="E67" s="21" t="s">
        <v>92</v>
      </c>
      <c r="F67" s="22" t="s">
        <v>24</v>
      </c>
      <c r="G67" s="23">
        <v>1</v>
      </c>
      <c r="H67" s="23">
        <v>53</v>
      </c>
      <c r="I67" s="23">
        <v>530704</v>
      </c>
      <c r="J67" s="24">
        <v>4986.0599999999995</v>
      </c>
      <c r="K67" s="25">
        <v>190.4</v>
      </c>
      <c r="L67" s="26">
        <v>0</v>
      </c>
      <c r="M67" s="26">
        <v>0</v>
      </c>
      <c r="N67" s="27">
        <v>4986.0599999999995</v>
      </c>
      <c r="O67" s="28">
        <f t="shared" si="1"/>
        <v>0</v>
      </c>
    </row>
    <row r="68" spans="1:15" ht="76.5">
      <c r="A68" s="19">
        <v>66</v>
      </c>
      <c r="B68" s="20" t="s">
        <v>184</v>
      </c>
      <c r="C68" s="20" t="s">
        <v>88</v>
      </c>
      <c r="D68" s="21" t="s">
        <v>93</v>
      </c>
      <c r="E68" s="21" t="s">
        <v>94</v>
      </c>
      <c r="F68" s="22" t="s">
        <v>24</v>
      </c>
      <c r="G68" s="23">
        <v>1</v>
      </c>
      <c r="H68" s="23">
        <v>53</v>
      </c>
      <c r="I68" s="23">
        <v>530813</v>
      </c>
      <c r="J68" s="24">
        <v>7698</v>
      </c>
      <c r="K68" s="25">
        <v>7677.6</v>
      </c>
      <c r="L68" s="26">
        <v>0</v>
      </c>
      <c r="M68" s="26">
        <v>0</v>
      </c>
      <c r="N68" s="27">
        <v>7698</v>
      </c>
      <c r="O68" s="28">
        <f t="shared" si="1"/>
        <v>0</v>
      </c>
    </row>
    <row r="69" spans="1:15" ht="76.5">
      <c r="A69" s="19">
        <v>68</v>
      </c>
      <c r="B69" s="20" t="s">
        <v>184</v>
      </c>
      <c r="C69" s="20" t="s">
        <v>88</v>
      </c>
      <c r="D69" s="21" t="s">
        <v>95</v>
      </c>
      <c r="E69" s="21" t="s">
        <v>96</v>
      </c>
      <c r="F69" s="22" t="s">
        <v>23</v>
      </c>
      <c r="G69" s="23">
        <v>1</v>
      </c>
      <c r="H69" s="23">
        <v>53</v>
      </c>
      <c r="I69" s="23">
        <v>530704</v>
      </c>
      <c r="J69" s="24">
        <v>6204.8</v>
      </c>
      <c r="K69" s="25">
        <v>6204.8</v>
      </c>
      <c r="L69" s="26">
        <v>0</v>
      </c>
      <c r="M69" s="26">
        <v>0</v>
      </c>
      <c r="N69" s="27">
        <v>6204.8</v>
      </c>
      <c r="O69" s="28">
        <f t="shared" si="1"/>
        <v>0</v>
      </c>
    </row>
    <row r="70" spans="1:15" ht="76.5">
      <c r="A70" s="19">
        <v>69</v>
      </c>
      <c r="B70" s="20" t="s">
        <v>184</v>
      </c>
      <c r="C70" s="20" t="s">
        <v>88</v>
      </c>
      <c r="D70" s="21" t="s">
        <v>97</v>
      </c>
      <c r="E70" s="21" t="s">
        <v>98</v>
      </c>
      <c r="F70" s="22" t="s">
        <v>23</v>
      </c>
      <c r="G70" s="23">
        <v>1</v>
      </c>
      <c r="H70" s="23">
        <v>53</v>
      </c>
      <c r="I70" s="23">
        <v>530704</v>
      </c>
      <c r="J70" s="24">
        <v>6899.2</v>
      </c>
      <c r="K70" s="25">
        <v>6899.2</v>
      </c>
      <c r="L70" s="26">
        <v>0</v>
      </c>
      <c r="M70" s="26">
        <v>0</v>
      </c>
      <c r="N70" s="27">
        <v>6899.2</v>
      </c>
      <c r="O70" s="28">
        <f t="shared" si="1"/>
        <v>0</v>
      </c>
    </row>
    <row r="71" spans="1:15" ht="76.5">
      <c r="A71" s="19">
        <v>70</v>
      </c>
      <c r="B71" s="20" t="s">
        <v>184</v>
      </c>
      <c r="C71" s="20" t="s">
        <v>88</v>
      </c>
      <c r="D71" s="21" t="s">
        <v>99</v>
      </c>
      <c r="E71" s="21" t="s">
        <v>100</v>
      </c>
      <c r="F71" s="22" t="s">
        <v>23</v>
      </c>
      <c r="G71" s="23">
        <v>1</v>
      </c>
      <c r="H71" s="23">
        <v>53</v>
      </c>
      <c r="I71" s="23">
        <v>530402</v>
      </c>
      <c r="J71" s="24">
        <v>7806.4</v>
      </c>
      <c r="K71" s="25">
        <v>7806.4</v>
      </c>
      <c r="L71" s="26">
        <v>7806.4</v>
      </c>
      <c r="M71" s="26">
        <v>7806.4</v>
      </c>
      <c r="N71" s="27">
        <v>0</v>
      </c>
      <c r="O71" s="28">
        <f t="shared" si="1"/>
        <v>1</v>
      </c>
    </row>
    <row r="72" spans="1:15" ht="76.5">
      <c r="A72" s="19">
        <v>72</v>
      </c>
      <c r="B72" s="20" t="s">
        <v>184</v>
      </c>
      <c r="C72" s="20" t="s">
        <v>88</v>
      </c>
      <c r="D72" s="21" t="s">
        <v>101</v>
      </c>
      <c r="E72" s="21" t="s">
        <v>102</v>
      </c>
      <c r="F72" s="22" t="s">
        <v>23</v>
      </c>
      <c r="G72" s="23">
        <v>1</v>
      </c>
      <c r="H72" s="23">
        <v>53</v>
      </c>
      <c r="I72" s="23">
        <v>530105</v>
      </c>
      <c r="J72" s="24">
        <v>36310.47</v>
      </c>
      <c r="K72" s="25">
        <v>36310.47</v>
      </c>
      <c r="L72" s="26">
        <v>36310.47</v>
      </c>
      <c r="M72" s="26">
        <v>36310.47</v>
      </c>
      <c r="N72" s="27">
        <v>0</v>
      </c>
      <c r="O72" s="28">
        <f t="shared" si="1"/>
        <v>1</v>
      </c>
    </row>
    <row r="73" spans="1:15" ht="76.5">
      <c r="A73" s="19">
        <v>73</v>
      </c>
      <c r="B73" s="20" t="s">
        <v>184</v>
      </c>
      <c r="C73" s="20" t="s">
        <v>88</v>
      </c>
      <c r="D73" s="21" t="s">
        <v>101</v>
      </c>
      <c r="E73" s="21" t="s">
        <v>102</v>
      </c>
      <c r="F73" s="22" t="s">
        <v>24</v>
      </c>
      <c r="G73" s="23">
        <v>1</v>
      </c>
      <c r="H73" s="23">
        <v>53</v>
      </c>
      <c r="I73" s="23">
        <v>530105</v>
      </c>
      <c r="J73" s="24">
        <v>63632.979999999996</v>
      </c>
      <c r="K73" s="25">
        <v>0</v>
      </c>
      <c r="L73" s="26">
        <v>0</v>
      </c>
      <c r="M73" s="26">
        <v>0</v>
      </c>
      <c r="N73" s="27">
        <v>63632.979999999996</v>
      </c>
      <c r="O73" s="28">
        <f aca="true" t="shared" si="2" ref="O73:O104">_xlfn.IFERROR(M73/J73,0)</f>
        <v>0</v>
      </c>
    </row>
    <row r="74" spans="1:15" ht="76.5">
      <c r="A74" s="19">
        <v>74</v>
      </c>
      <c r="B74" s="20" t="s">
        <v>184</v>
      </c>
      <c r="C74" s="20" t="s">
        <v>88</v>
      </c>
      <c r="D74" s="21" t="s">
        <v>101</v>
      </c>
      <c r="E74" s="21" t="s">
        <v>103</v>
      </c>
      <c r="F74" s="22" t="s">
        <v>24</v>
      </c>
      <c r="G74" s="23">
        <v>1</v>
      </c>
      <c r="H74" s="23">
        <v>53</v>
      </c>
      <c r="I74" s="23">
        <v>530105</v>
      </c>
      <c r="J74" s="24">
        <v>47012.9</v>
      </c>
      <c r="K74" s="25">
        <v>45805.189999999995</v>
      </c>
      <c r="L74" s="26">
        <v>0</v>
      </c>
      <c r="M74" s="26">
        <v>0</v>
      </c>
      <c r="N74" s="27">
        <v>47012.9</v>
      </c>
      <c r="O74" s="28">
        <f t="shared" si="2"/>
        <v>0</v>
      </c>
    </row>
    <row r="75" spans="1:15" ht="76.5">
      <c r="A75" s="19">
        <v>75</v>
      </c>
      <c r="B75" s="20" t="s">
        <v>184</v>
      </c>
      <c r="C75" s="20" t="s">
        <v>88</v>
      </c>
      <c r="D75" s="21" t="s">
        <v>104</v>
      </c>
      <c r="E75" s="21" t="s">
        <v>105</v>
      </c>
      <c r="F75" s="22" t="s">
        <v>24</v>
      </c>
      <c r="G75" s="23">
        <v>1</v>
      </c>
      <c r="H75" s="23">
        <v>53</v>
      </c>
      <c r="I75" s="23">
        <v>530704</v>
      </c>
      <c r="J75" s="24">
        <v>149.07999999999993</v>
      </c>
      <c r="K75" s="25">
        <v>0</v>
      </c>
      <c r="L75" s="26">
        <v>0</v>
      </c>
      <c r="M75" s="26">
        <v>0</v>
      </c>
      <c r="N75" s="27">
        <v>149.07999999999993</v>
      </c>
      <c r="O75" s="28">
        <f t="shared" si="2"/>
        <v>0</v>
      </c>
    </row>
    <row r="76" spans="1:15" ht="76.5">
      <c r="A76" s="19">
        <v>76</v>
      </c>
      <c r="B76" s="20" t="s">
        <v>184</v>
      </c>
      <c r="C76" s="20" t="s">
        <v>88</v>
      </c>
      <c r="D76" s="21" t="s">
        <v>106</v>
      </c>
      <c r="E76" s="21" t="s">
        <v>107</v>
      </c>
      <c r="F76" s="22" t="s">
        <v>24</v>
      </c>
      <c r="G76" s="23">
        <v>1</v>
      </c>
      <c r="H76" s="23">
        <v>53</v>
      </c>
      <c r="I76" s="23">
        <v>530105</v>
      </c>
      <c r="J76" s="24">
        <v>372.4</v>
      </c>
      <c r="K76" s="25">
        <v>372.4</v>
      </c>
      <c r="L76" s="26">
        <v>372.4</v>
      </c>
      <c r="M76" s="26">
        <v>372.4</v>
      </c>
      <c r="N76" s="27">
        <v>0</v>
      </c>
      <c r="O76" s="28">
        <f t="shared" si="2"/>
        <v>1</v>
      </c>
    </row>
    <row r="77" spans="1:15" ht="127.5">
      <c r="A77" s="19">
        <v>77</v>
      </c>
      <c r="B77" s="20" t="s">
        <v>108</v>
      </c>
      <c r="C77" s="20" t="s">
        <v>109</v>
      </c>
      <c r="D77" s="21" t="s">
        <v>110</v>
      </c>
      <c r="E77" s="21" t="s">
        <v>111</v>
      </c>
      <c r="F77" s="22" t="s">
        <v>24</v>
      </c>
      <c r="G77" s="23">
        <v>57</v>
      </c>
      <c r="H77" s="23">
        <v>53</v>
      </c>
      <c r="I77" s="23">
        <v>530204</v>
      </c>
      <c r="J77" s="24">
        <v>13950</v>
      </c>
      <c r="K77" s="25">
        <v>0</v>
      </c>
      <c r="L77" s="26">
        <v>0</v>
      </c>
      <c r="M77" s="26">
        <v>0</v>
      </c>
      <c r="N77" s="27">
        <v>13950</v>
      </c>
      <c r="O77" s="28">
        <f t="shared" si="2"/>
        <v>0</v>
      </c>
    </row>
    <row r="78" spans="1:15" ht="63.75">
      <c r="A78" s="19">
        <v>78</v>
      </c>
      <c r="B78" s="20" t="s">
        <v>108</v>
      </c>
      <c r="C78" s="20" t="s">
        <v>112</v>
      </c>
      <c r="D78" s="21" t="s">
        <v>113</v>
      </c>
      <c r="E78" s="21" t="s">
        <v>114</v>
      </c>
      <c r="F78" s="22" t="s">
        <v>24</v>
      </c>
      <c r="G78" s="23">
        <v>57</v>
      </c>
      <c r="H78" s="23">
        <v>53</v>
      </c>
      <c r="I78" s="23">
        <v>530813</v>
      </c>
      <c r="J78" s="24">
        <v>1234.02</v>
      </c>
      <c r="K78" s="25">
        <v>1204</v>
      </c>
      <c r="L78" s="26">
        <v>1201.42</v>
      </c>
      <c r="M78" s="26">
        <v>0</v>
      </c>
      <c r="N78" s="27">
        <v>1234.02</v>
      </c>
      <c r="O78" s="28">
        <f t="shared" si="2"/>
        <v>0</v>
      </c>
    </row>
    <row r="79" spans="1:15" ht="63.75">
      <c r="A79" s="19">
        <v>79</v>
      </c>
      <c r="B79" s="20" t="s">
        <v>108</v>
      </c>
      <c r="C79" s="20" t="s">
        <v>112</v>
      </c>
      <c r="D79" s="21" t="s">
        <v>115</v>
      </c>
      <c r="E79" s="21" t="s">
        <v>116</v>
      </c>
      <c r="F79" s="22" t="s">
        <v>24</v>
      </c>
      <c r="G79" s="23">
        <v>57</v>
      </c>
      <c r="H79" s="23">
        <v>53</v>
      </c>
      <c r="I79" s="23">
        <v>530105</v>
      </c>
      <c r="J79" s="24">
        <v>4746</v>
      </c>
      <c r="K79" s="25">
        <v>0</v>
      </c>
      <c r="L79" s="26">
        <v>0</v>
      </c>
      <c r="M79" s="26">
        <v>0</v>
      </c>
      <c r="N79" s="27">
        <v>4746</v>
      </c>
      <c r="O79" s="28">
        <f t="shared" si="2"/>
        <v>0</v>
      </c>
    </row>
    <row r="80" spans="1:15" ht="89.25">
      <c r="A80" s="19">
        <v>80</v>
      </c>
      <c r="B80" s="20" t="s">
        <v>108</v>
      </c>
      <c r="C80" s="20" t="s">
        <v>112</v>
      </c>
      <c r="D80" s="21" t="s">
        <v>117</v>
      </c>
      <c r="E80" s="21" t="s">
        <v>118</v>
      </c>
      <c r="F80" s="22" t="s">
        <v>23</v>
      </c>
      <c r="G80" s="23">
        <v>57</v>
      </c>
      <c r="H80" s="23">
        <v>53</v>
      </c>
      <c r="I80" s="23">
        <v>530209</v>
      </c>
      <c r="J80" s="24">
        <v>2875</v>
      </c>
      <c r="K80" s="25">
        <v>2874.54</v>
      </c>
      <c r="L80" s="26">
        <v>2874.54</v>
      </c>
      <c r="M80" s="26">
        <v>2053.25</v>
      </c>
      <c r="N80" s="27">
        <v>821.75</v>
      </c>
      <c r="O80" s="28">
        <f t="shared" si="2"/>
        <v>0.7141739130434782</v>
      </c>
    </row>
    <row r="81" spans="1:15" ht="63.75">
      <c r="A81" s="19">
        <v>81</v>
      </c>
      <c r="B81" s="20" t="s">
        <v>108</v>
      </c>
      <c r="C81" s="20" t="s">
        <v>112</v>
      </c>
      <c r="D81" s="21" t="s">
        <v>119</v>
      </c>
      <c r="E81" s="21" t="s">
        <v>120</v>
      </c>
      <c r="F81" s="22" t="s">
        <v>24</v>
      </c>
      <c r="G81" s="23">
        <v>57</v>
      </c>
      <c r="H81" s="23">
        <v>53</v>
      </c>
      <c r="I81" s="23">
        <v>530405</v>
      </c>
      <c r="J81" s="24">
        <v>1100.04</v>
      </c>
      <c r="K81" s="25">
        <v>0</v>
      </c>
      <c r="L81" s="26">
        <v>0</v>
      </c>
      <c r="M81" s="26">
        <v>0</v>
      </c>
      <c r="N81" s="27">
        <v>1100.04</v>
      </c>
      <c r="O81" s="28">
        <f t="shared" si="2"/>
        <v>0</v>
      </c>
    </row>
    <row r="82" spans="1:15" ht="63.75">
      <c r="A82" s="19">
        <v>82</v>
      </c>
      <c r="B82" s="20" t="s">
        <v>108</v>
      </c>
      <c r="C82" s="20" t="s">
        <v>112</v>
      </c>
      <c r="D82" s="21" t="s">
        <v>121</v>
      </c>
      <c r="E82" s="21" t="s">
        <v>122</v>
      </c>
      <c r="F82" s="22" t="s">
        <v>24</v>
      </c>
      <c r="G82" s="23">
        <v>57</v>
      </c>
      <c r="H82" s="23">
        <v>53</v>
      </c>
      <c r="I82" s="23">
        <v>530802</v>
      </c>
      <c r="J82" s="24">
        <v>255</v>
      </c>
      <c r="K82" s="25">
        <v>249.76</v>
      </c>
      <c r="L82" s="26">
        <v>222.23</v>
      </c>
      <c r="M82" s="26">
        <v>222.23</v>
      </c>
      <c r="N82" s="27">
        <v>32.77000000000001</v>
      </c>
      <c r="O82" s="28">
        <f t="shared" si="2"/>
        <v>0.8714901960784314</v>
      </c>
    </row>
    <row r="83" spans="1:15" ht="89.25">
      <c r="A83" s="19">
        <v>83</v>
      </c>
      <c r="B83" s="20" t="s">
        <v>108</v>
      </c>
      <c r="C83" s="20" t="s">
        <v>112</v>
      </c>
      <c r="D83" s="21" t="s">
        <v>117</v>
      </c>
      <c r="E83" s="21" t="s">
        <v>118</v>
      </c>
      <c r="F83" s="22" t="s">
        <v>24</v>
      </c>
      <c r="G83" s="23">
        <v>57</v>
      </c>
      <c r="H83" s="23">
        <v>53</v>
      </c>
      <c r="I83" s="23">
        <v>530209</v>
      </c>
      <c r="J83" s="24">
        <v>2053.55</v>
      </c>
      <c r="K83" s="25">
        <v>0</v>
      </c>
      <c r="L83" s="26">
        <v>0</v>
      </c>
      <c r="M83" s="26">
        <v>0</v>
      </c>
      <c r="N83" s="27">
        <v>2053.55</v>
      </c>
      <c r="O83" s="28">
        <f t="shared" si="2"/>
        <v>0</v>
      </c>
    </row>
    <row r="84" spans="1:15" ht="76.5">
      <c r="A84" s="19">
        <v>84</v>
      </c>
      <c r="B84" s="20" t="s">
        <v>108</v>
      </c>
      <c r="C84" s="20" t="s">
        <v>112</v>
      </c>
      <c r="D84" s="21" t="s">
        <v>123</v>
      </c>
      <c r="E84" s="21" t="s">
        <v>124</v>
      </c>
      <c r="F84" s="22" t="s">
        <v>23</v>
      </c>
      <c r="G84" s="23">
        <v>57</v>
      </c>
      <c r="H84" s="23">
        <v>53</v>
      </c>
      <c r="I84" s="23">
        <v>530201</v>
      </c>
      <c r="J84" s="24">
        <v>4755.45</v>
      </c>
      <c r="K84" s="25">
        <v>4755.45</v>
      </c>
      <c r="L84" s="26">
        <v>4755.45</v>
      </c>
      <c r="M84" s="26">
        <v>1840.83</v>
      </c>
      <c r="N84" s="27">
        <v>2914.62</v>
      </c>
      <c r="O84" s="28">
        <f t="shared" si="2"/>
        <v>0.38709901271173075</v>
      </c>
    </row>
    <row r="85" spans="1:15" ht="63.75">
      <c r="A85" s="19">
        <v>85</v>
      </c>
      <c r="B85" s="20" t="s">
        <v>108</v>
      </c>
      <c r="C85" s="20" t="s">
        <v>112</v>
      </c>
      <c r="D85" s="21" t="s">
        <v>125</v>
      </c>
      <c r="E85" s="21" t="s">
        <v>126</v>
      </c>
      <c r="F85" s="22" t="s">
        <v>24</v>
      </c>
      <c r="G85" s="23">
        <v>57</v>
      </c>
      <c r="H85" s="23">
        <v>53</v>
      </c>
      <c r="I85" s="23">
        <v>530813</v>
      </c>
      <c r="J85" s="24">
        <v>2000</v>
      </c>
      <c r="K85" s="25">
        <v>2000</v>
      </c>
      <c r="L85" s="26">
        <v>1131.57</v>
      </c>
      <c r="M85" s="26">
        <v>1131.57</v>
      </c>
      <c r="N85" s="27">
        <v>868.4300000000001</v>
      </c>
      <c r="O85" s="28">
        <f t="shared" si="2"/>
        <v>0.565785</v>
      </c>
    </row>
    <row r="86" spans="1:15" ht="63.75">
      <c r="A86" s="19">
        <v>86</v>
      </c>
      <c r="B86" s="20" t="s">
        <v>108</v>
      </c>
      <c r="C86" s="20" t="s">
        <v>112</v>
      </c>
      <c r="D86" s="21" t="s">
        <v>127</v>
      </c>
      <c r="E86" s="21" t="s">
        <v>128</v>
      </c>
      <c r="F86" s="22" t="s">
        <v>24</v>
      </c>
      <c r="G86" s="23">
        <v>57</v>
      </c>
      <c r="H86" s="23">
        <v>53</v>
      </c>
      <c r="I86" s="23">
        <v>530813</v>
      </c>
      <c r="J86" s="24">
        <v>0.03999999999996362</v>
      </c>
      <c r="K86" s="25">
        <v>0</v>
      </c>
      <c r="L86" s="26">
        <v>0</v>
      </c>
      <c r="M86" s="26">
        <v>0</v>
      </c>
      <c r="N86" s="27">
        <v>0.03999999999996362</v>
      </c>
      <c r="O86" s="28">
        <f t="shared" si="2"/>
        <v>0</v>
      </c>
    </row>
    <row r="87" spans="1:15" ht="63.75">
      <c r="A87" s="19">
        <v>87</v>
      </c>
      <c r="B87" s="20" t="s">
        <v>108</v>
      </c>
      <c r="C87" s="20" t="s">
        <v>112</v>
      </c>
      <c r="D87" s="21" t="s">
        <v>129</v>
      </c>
      <c r="E87" s="21" t="s">
        <v>130</v>
      </c>
      <c r="F87" s="22" t="s">
        <v>24</v>
      </c>
      <c r="G87" s="23">
        <v>57</v>
      </c>
      <c r="H87" s="23">
        <v>53</v>
      </c>
      <c r="I87" s="23">
        <v>531403</v>
      </c>
      <c r="J87" s="24">
        <v>4400</v>
      </c>
      <c r="K87" s="25">
        <v>3715.08</v>
      </c>
      <c r="L87" s="26">
        <v>0</v>
      </c>
      <c r="M87" s="26">
        <v>0</v>
      </c>
      <c r="N87" s="27">
        <v>4400</v>
      </c>
      <c r="O87" s="28">
        <f t="shared" si="2"/>
        <v>0</v>
      </c>
    </row>
    <row r="88" spans="1:15" ht="63.75">
      <c r="A88" s="19">
        <v>88</v>
      </c>
      <c r="B88" s="20" t="s">
        <v>108</v>
      </c>
      <c r="C88" s="20" t="s">
        <v>112</v>
      </c>
      <c r="D88" s="21" t="s">
        <v>121</v>
      </c>
      <c r="E88" s="21" t="s">
        <v>131</v>
      </c>
      <c r="F88" s="22" t="s">
        <v>24</v>
      </c>
      <c r="G88" s="23">
        <v>57</v>
      </c>
      <c r="H88" s="23">
        <v>53</v>
      </c>
      <c r="I88" s="23">
        <v>530802</v>
      </c>
      <c r="J88" s="24">
        <v>635.95</v>
      </c>
      <c r="K88" s="25">
        <v>623.08</v>
      </c>
      <c r="L88" s="26">
        <v>0</v>
      </c>
      <c r="M88" s="26">
        <v>0</v>
      </c>
      <c r="N88" s="27">
        <v>635.95</v>
      </c>
      <c r="O88" s="28">
        <f t="shared" si="2"/>
        <v>0</v>
      </c>
    </row>
    <row r="89" spans="1:15" ht="114.75">
      <c r="A89" s="19">
        <v>91</v>
      </c>
      <c r="B89" s="20" t="s">
        <v>132</v>
      </c>
      <c r="C89" s="20" t="s">
        <v>133</v>
      </c>
      <c r="D89" s="21" t="s">
        <v>134</v>
      </c>
      <c r="E89" s="21" t="s">
        <v>134</v>
      </c>
      <c r="F89" s="22" t="s">
        <v>24</v>
      </c>
      <c r="G89" s="23">
        <v>57</v>
      </c>
      <c r="H89" s="23">
        <v>53</v>
      </c>
      <c r="I89" s="23">
        <v>530812</v>
      </c>
      <c r="J89" s="24">
        <v>10000</v>
      </c>
      <c r="K89" s="25">
        <v>0</v>
      </c>
      <c r="L89" s="26">
        <v>0</v>
      </c>
      <c r="M89" s="26">
        <v>0</v>
      </c>
      <c r="N89" s="27">
        <v>10000</v>
      </c>
      <c r="O89" s="28">
        <f t="shared" si="2"/>
        <v>0</v>
      </c>
    </row>
    <row r="90" spans="1:15" ht="38.25">
      <c r="A90" s="19">
        <v>92</v>
      </c>
      <c r="B90" s="20" t="s">
        <v>19</v>
      </c>
      <c r="C90" s="20" t="s">
        <v>20</v>
      </c>
      <c r="D90" s="21" t="s">
        <v>21</v>
      </c>
      <c r="E90" s="21" t="s">
        <v>135</v>
      </c>
      <c r="F90" s="22" t="s">
        <v>24</v>
      </c>
      <c r="G90" s="23">
        <v>1</v>
      </c>
      <c r="H90" s="23">
        <v>57</v>
      </c>
      <c r="I90" s="23">
        <v>570102</v>
      </c>
      <c r="J90" s="24">
        <v>19575.89</v>
      </c>
      <c r="K90" s="25">
        <v>19272.54</v>
      </c>
      <c r="L90" s="26">
        <v>8340.95</v>
      </c>
      <c r="M90" s="26">
        <v>8340.95</v>
      </c>
      <c r="N90" s="27">
        <v>11234.939999999999</v>
      </c>
      <c r="O90" s="28">
        <f t="shared" si="2"/>
        <v>0.4260827987897358</v>
      </c>
    </row>
    <row r="91" spans="1:15" ht="38.25">
      <c r="A91" s="19">
        <v>93</v>
      </c>
      <c r="B91" s="20" t="s">
        <v>19</v>
      </c>
      <c r="C91" s="20" t="s">
        <v>20</v>
      </c>
      <c r="D91" s="21" t="s">
        <v>21</v>
      </c>
      <c r="E91" s="21" t="s">
        <v>136</v>
      </c>
      <c r="F91" s="22" t="s">
        <v>24</v>
      </c>
      <c r="G91" s="23">
        <v>1</v>
      </c>
      <c r="H91" s="23">
        <v>57</v>
      </c>
      <c r="I91" s="23">
        <v>570102</v>
      </c>
      <c r="J91" s="24">
        <v>2300</v>
      </c>
      <c r="K91" s="25">
        <v>2300</v>
      </c>
      <c r="L91" s="26">
        <v>2116.88</v>
      </c>
      <c r="M91" s="26">
        <v>2116.88</v>
      </c>
      <c r="N91" s="27">
        <v>183.1199999999999</v>
      </c>
      <c r="O91" s="28">
        <f t="shared" si="2"/>
        <v>0.9203826086956522</v>
      </c>
    </row>
    <row r="92" spans="1:15" ht="38.25">
      <c r="A92" s="19">
        <v>94</v>
      </c>
      <c r="B92" s="20" t="s">
        <v>19</v>
      </c>
      <c r="C92" s="20" t="s">
        <v>20</v>
      </c>
      <c r="D92" s="21" t="s">
        <v>137</v>
      </c>
      <c r="E92" s="21" t="s">
        <v>138</v>
      </c>
      <c r="F92" s="22" t="s">
        <v>24</v>
      </c>
      <c r="G92" s="23">
        <v>1</v>
      </c>
      <c r="H92" s="23">
        <v>57</v>
      </c>
      <c r="I92" s="23">
        <v>570102</v>
      </c>
      <c r="J92" s="24">
        <v>14575.87</v>
      </c>
      <c r="K92" s="25">
        <v>12650.949999999999</v>
      </c>
      <c r="L92" s="26">
        <v>2764.55</v>
      </c>
      <c r="M92" s="26">
        <v>2764.55</v>
      </c>
      <c r="N92" s="27">
        <v>11811.32</v>
      </c>
      <c r="O92" s="28">
        <f t="shared" si="2"/>
        <v>0.1896662086036717</v>
      </c>
    </row>
    <row r="93" spans="1:15" ht="38.25">
      <c r="A93" s="19">
        <v>95</v>
      </c>
      <c r="B93" s="20" t="s">
        <v>19</v>
      </c>
      <c r="C93" s="20" t="s">
        <v>20</v>
      </c>
      <c r="D93" s="21" t="s">
        <v>139</v>
      </c>
      <c r="E93" s="21" t="s">
        <v>140</v>
      </c>
      <c r="F93" s="22" t="s">
        <v>24</v>
      </c>
      <c r="G93" s="23">
        <v>1</v>
      </c>
      <c r="H93" s="23">
        <v>57</v>
      </c>
      <c r="I93" s="23">
        <v>570206</v>
      </c>
      <c r="J93" s="24">
        <v>518.23</v>
      </c>
      <c r="K93" s="25">
        <v>485.86</v>
      </c>
      <c r="L93" s="26">
        <v>254.67000000000002</v>
      </c>
      <c r="M93" s="26">
        <v>254.67000000000002</v>
      </c>
      <c r="N93" s="27">
        <v>263.56</v>
      </c>
      <c r="O93" s="28">
        <f t="shared" si="2"/>
        <v>0.4914227273604384</v>
      </c>
    </row>
    <row r="94" spans="1:15" ht="38.25">
      <c r="A94" s="19">
        <v>96</v>
      </c>
      <c r="B94" s="20" t="s">
        <v>19</v>
      </c>
      <c r="C94" s="20" t="s">
        <v>20</v>
      </c>
      <c r="D94" s="21" t="s">
        <v>137</v>
      </c>
      <c r="E94" s="21" t="s">
        <v>141</v>
      </c>
      <c r="F94" s="22" t="s">
        <v>23</v>
      </c>
      <c r="G94" s="23">
        <v>1</v>
      </c>
      <c r="H94" s="23">
        <v>57</v>
      </c>
      <c r="I94" s="23">
        <v>570102</v>
      </c>
      <c r="J94" s="24">
        <v>296973.48</v>
      </c>
      <c r="K94" s="25">
        <v>0</v>
      </c>
      <c r="L94" s="26">
        <v>0</v>
      </c>
      <c r="M94" s="26">
        <v>0</v>
      </c>
      <c r="N94" s="27">
        <v>296973.48</v>
      </c>
      <c r="O94" s="28">
        <f t="shared" si="2"/>
        <v>0</v>
      </c>
    </row>
    <row r="95" spans="1:15" ht="38.25">
      <c r="A95" s="19">
        <v>97</v>
      </c>
      <c r="B95" s="20" t="s">
        <v>19</v>
      </c>
      <c r="C95" s="20" t="s">
        <v>20</v>
      </c>
      <c r="D95" s="21" t="s">
        <v>38</v>
      </c>
      <c r="E95" s="21" t="s">
        <v>142</v>
      </c>
      <c r="F95" s="22" t="s">
        <v>24</v>
      </c>
      <c r="G95" s="23">
        <v>1</v>
      </c>
      <c r="H95" s="23">
        <v>57</v>
      </c>
      <c r="I95" s="23">
        <v>570201</v>
      </c>
      <c r="J95" s="24">
        <v>38000</v>
      </c>
      <c r="K95" s="25">
        <v>0</v>
      </c>
      <c r="L95" s="26">
        <v>0</v>
      </c>
      <c r="M95" s="26">
        <v>0</v>
      </c>
      <c r="N95" s="27">
        <v>38000</v>
      </c>
      <c r="O95" s="28">
        <f t="shared" si="2"/>
        <v>0</v>
      </c>
    </row>
    <row r="96" spans="1:15" ht="51">
      <c r="A96" s="19">
        <v>98</v>
      </c>
      <c r="B96" s="20" t="s">
        <v>108</v>
      </c>
      <c r="C96" s="20" t="s">
        <v>143</v>
      </c>
      <c r="D96" s="21" t="s">
        <v>144</v>
      </c>
      <c r="E96" s="21" t="s">
        <v>145</v>
      </c>
      <c r="F96" s="22" t="s">
        <v>24</v>
      </c>
      <c r="G96" s="23">
        <v>57</v>
      </c>
      <c r="H96" s="23">
        <v>58</v>
      </c>
      <c r="I96" s="23">
        <v>580205</v>
      </c>
      <c r="J96" s="24">
        <v>525485.41</v>
      </c>
      <c r="K96" s="25">
        <v>68000</v>
      </c>
      <c r="L96" s="26">
        <v>18000</v>
      </c>
      <c r="M96" s="26">
        <v>18000</v>
      </c>
      <c r="N96" s="27">
        <v>507485.41000000003</v>
      </c>
      <c r="O96" s="28">
        <f t="shared" si="2"/>
        <v>0.034254043323486374</v>
      </c>
    </row>
    <row r="97" spans="1:15" ht="216.75">
      <c r="A97" s="19">
        <v>99</v>
      </c>
      <c r="B97" s="20" t="s">
        <v>132</v>
      </c>
      <c r="C97" s="20" t="s">
        <v>133</v>
      </c>
      <c r="D97" s="21" t="s">
        <v>146</v>
      </c>
      <c r="E97" s="21" t="s">
        <v>147</v>
      </c>
      <c r="F97" s="22" t="s">
        <v>24</v>
      </c>
      <c r="G97" s="23">
        <v>57</v>
      </c>
      <c r="H97" s="23">
        <v>58</v>
      </c>
      <c r="I97" s="23">
        <v>580204</v>
      </c>
      <c r="J97" s="24">
        <v>2828205.98</v>
      </c>
      <c r="K97" s="25">
        <v>2363324</v>
      </c>
      <c r="L97" s="26">
        <v>2194556</v>
      </c>
      <c r="M97" s="26">
        <v>1099552</v>
      </c>
      <c r="N97" s="27">
        <v>1728653.98</v>
      </c>
      <c r="O97" s="28">
        <f t="shared" si="2"/>
        <v>0.38878073512877587</v>
      </c>
    </row>
    <row r="98" spans="1:15" ht="114.75">
      <c r="A98" s="19">
        <v>137</v>
      </c>
      <c r="B98" s="20" t="s">
        <v>81</v>
      </c>
      <c r="C98" s="20" t="s">
        <v>82</v>
      </c>
      <c r="D98" s="21" t="s">
        <v>148</v>
      </c>
      <c r="E98" s="21" t="s">
        <v>149</v>
      </c>
      <c r="F98" s="22" t="s">
        <v>24</v>
      </c>
      <c r="G98" s="23">
        <v>1</v>
      </c>
      <c r="H98" s="23">
        <v>53</v>
      </c>
      <c r="I98" s="23">
        <v>530207</v>
      </c>
      <c r="J98" s="24">
        <v>43120.06</v>
      </c>
      <c r="K98" s="25">
        <v>43005.1</v>
      </c>
      <c r="L98" s="26">
        <v>42047.04</v>
      </c>
      <c r="M98" s="26">
        <v>42047.04</v>
      </c>
      <c r="N98" s="27">
        <v>1073.0199999999968</v>
      </c>
      <c r="O98" s="28">
        <f t="shared" si="2"/>
        <v>0.9751155262770971</v>
      </c>
    </row>
    <row r="99" spans="1:15" ht="51">
      <c r="A99" s="19">
        <v>138</v>
      </c>
      <c r="B99" s="20" t="s">
        <v>81</v>
      </c>
      <c r="C99" s="20" t="s">
        <v>82</v>
      </c>
      <c r="D99" s="21" t="s">
        <v>150</v>
      </c>
      <c r="E99" s="21" t="s">
        <v>151</v>
      </c>
      <c r="F99" s="22" t="s">
        <v>24</v>
      </c>
      <c r="G99" s="23">
        <v>57</v>
      </c>
      <c r="H99" s="23">
        <v>53</v>
      </c>
      <c r="I99" s="23">
        <v>530205</v>
      </c>
      <c r="J99" s="24">
        <v>5000</v>
      </c>
      <c r="K99" s="25">
        <v>5000</v>
      </c>
      <c r="L99" s="26">
        <v>3920</v>
      </c>
      <c r="M99" s="26">
        <v>3920</v>
      </c>
      <c r="N99" s="27">
        <v>1080</v>
      </c>
      <c r="O99" s="28">
        <f t="shared" si="2"/>
        <v>0.784</v>
      </c>
    </row>
    <row r="100" spans="1:15" ht="51">
      <c r="A100" s="19">
        <v>139</v>
      </c>
      <c r="B100" s="20" t="s">
        <v>19</v>
      </c>
      <c r="C100" s="20" t="s">
        <v>20</v>
      </c>
      <c r="D100" s="21" t="s">
        <v>152</v>
      </c>
      <c r="E100" s="21" t="s">
        <v>153</v>
      </c>
      <c r="F100" s="22" t="s">
        <v>24</v>
      </c>
      <c r="G100" s="23">
        <v>1</v>
      </c>
      <c r="H100" s="23">
        <v>53</v>
      </c>
      <c r="I100" s="23">
        <v>530402</v>
      </c>
      <c r="J100" s="24">
        <v>7958.58</v>
      </c>
      <c r="K100" s="25">
        <v>7958.58</v>
      </c>
      <c r="L100" s="26">
        <v>7862.4</v>
      </c>
      <c r="M100" s="26">
        <v>7862.4</v>
      </c>
      <c r="N100" s="27">
        <v>96.18000000000029</v>
      </c>
      <c r="O100" s="28">
        <f t="shared" si="2"/>
        <v>0.9879149295477333</v>
      </c>
    </row>
    <row r="101" spans="1:15" ht="38.25">
      <c r="A101" s="19">
        <v>140</v>
      </c>
      <c r="B101" s="20" t="s">
        <v>19</v>
      </c>
      <c r="C101" s="20" t="s">
        <v>73</v>
      </c>
      <c r="D101" s="21" t="s">
        <v>38</v>
      </c>
      <c r="E101" s="21" t="s">
        <v>154</v>
      </c>
      <c r="F101" s="22" t="s">
        <v>24</v>
      </c>
      <c r="G101" s="23">
        <v>1</v>
      </c>
      <c r="H101" s="23">
        <v>57</v>
      </c>
      <c r="I101" s="23">
        <v>570201</v>
      </c>
      <c r="J101" s="24">
        <v>2000</v>
      </c>
      <c r="K101" s="25">
        <v>526.71</v>
      </c>
      <c r="L101" s="26">
        <v>526.71</v>
      </c>
      <c r="M101" s="26">
        <v>526.7099999999999</v>
      </c>
      <c r="N101" s="27">
        <v>1473.29</v>
      </c>
      <c r="O101" s="28">
        <f t="shared" si="2"/>
        <v>0.26335499999999995</v>
      </c>
    </row>
    <row r="102" spans="1:15" ht="38.25">
      <c r="A102" s="19">
        <v>141</v>
      </c>
      <c r="B102" s="20" t="s">
        <v>19</v>
      </c>
      <c r="C102" s="20" t="s">
        <v>73</v>
      </c>
      <c r="D102" s="21" t="s">
        <v>38</v>
      </c>
      <c r="E102" s="21" t="s">
        <v>155</v>
      </c>
      <c r="F102" s="22" t="s">
        <v>24</v>
      </c>
      <c r="G102" s="23">
        <v>1</v>
      </c>
      <c r="H102" s="23">
        <v>57</v>
      </c>
      <c r="I102" s="23">
        <v>570216</v>
      </c>
      <c r="J102" s="24">
        <v>1000</v>
      </c>
      <c r="K102" s="25">
        <v>611.47</v>
      </c>
      <c r="L102" s="26">
        <v>611.47</v>
      </c>
      <c r="M102" s="26">
        <v>611.47</v>
      </c>
      <c r="N102" s="27">
        <v>388.53</v>
      </c>
      <c r="O102" s="28">
        <f t="shared" si="2"/>
        <v>0.6114700000000001</v>
      </c>
    </row>
    <row r="103" spans="1:15" ht="38.25">
      <c r="A103" s="19">
        <v>142</v>
      </c>
      <c r="B103" s="20" t="s">
        <v>19</v>
      </c>
      <c r="C103" s="20" t="s">
        <v>73</v>
      </c>
      <c r="D103" s="21" t="s">
        <v>38</v>
      </c>
      <c r="E103" s="21" t="s">
        <v>156</v>
      </c>
      <c r="F103" s="22" t="s">
        <v>24</v>
      </c>
      <c r="G103" s="23">
        <v>1</v>
      </c>
      <c r="H103" s="23">
        <v>57</v>
      </c>
      <c r="I103" s="23">
        <v>570217</v>
      </c>
      <c r="J103" s="24">
        <v>315.35</v>
      </c>
      <c r="K103" s="25">
        <v>0</v>
      </c>
      <c r="L103" s="26">
        <v>0</v>
      </c>
      <c r="M103" s="26">
        <v>0</v>
      </c>
      <c r="N103" s="27">
        <v>315.35</v>
      </c>
      <c r="O103" s="28">
        <f t="shared" si="2"/>
        <v>0</v>
      </c>
    </row>
    <row r="104" spans="1:15" ht="38.25">
      <c r="A104" s="19">
        <v>143</v>
      </c>
      <c r="B104" s="20" t="s">
        <v>19</v>
      </c>
      <c r="C104" s="20" t="s">
        <v>73</v>
      </c>
      <c r="D104" s="21" t="s">
        <v>38</v>
      </c>
      <c r="E104" s="21" t="s">
        <v>157</v>
      </c>
      <c r="F104" s="22" t="s">
        <v>24</v>
      </c>
      <c r="G104" s="23">
        <v>1</v>
      </c>
      <c r="H104" s="23">
        <v>57</v>
      </c>
      <c r="I104" s="23">
        <v>570218</v>
      </c>
      <c r="J104" s="24">
        <v>767.6899999999999</v>
      </c>
      <c r="K104" s="25">
        <v>53.629999999999995</v>
      </c>
      <c r="L104" s="26">
        <v>53.63</v>
      </c>
      <c r="M104" s="26">
        <v>53.63</v>
      </c>
      <c r="N104" s="27">
        <v>714.06</v>
      </c>
      <c r="O104" s="28">
        <f t="shared" si="2"/>
        <v>0.0698589274316456</v>
      </c>
    </row>
    <row r="105" spans="1:15" ht="57" customHeight="1">
      <c r="A105" s="19">
        <v>151</v>
      </c>
      <c r="B105" s="20" t="s">
        <v>19</v>
      </c>
      <c r="C105" s="20" t="s">
        <v>20</v>
      </c>
      <c r="D105" s="21" t="s">
        <v>158</v>
      </c>
      <c r="E105" s="21" t="s">
        <v>77</v>
      </c>
      <c r="F105" s="22" t="s">
        <v>24</v>
      </c>
      <c r="G105" s="23">
        <v>1</v>
      </c>
      <c r="H105" s="23">
        <v>53</v>
      </c>
      <c r="I105" s="23">
        <v>531404</v>
      </c>
      <c r="J105" s="24">
        <v>150</v>
      </c>
      <c r="K105" s="25">
        <v>0</v>
      </c>
      <c r="L105" s="26">
        <v>0</v>
      </c>
      <c r="M105" s="26">
        <v>0</v>
      </c>
      <c r="N105" s="27">
        <v>150</v>
      </c>
      <c r="O105" s="28">
        <f aca="true" t="shared" si="3" ref="O105:O123">_xlfn.IFERROR(M105/J105,0)</f>
        <v>0</v>
      </c>
    </row>
    <row r="106" spans="1:15" ht="57" customHeight="1">
      <c r="A106" s="19">
        <v>152</v>
      </c>
      <c r="B106" s="20" t="s">
        <v>19</v>
      </c>
      <c r="C106" s="20" t="s">
        <v>20</v>
      </c>
      <c r="D106" s="21" t="s">
        <v>159</v>
      </c>
      <c r="E106" s="21" t="s">
        <v>160</v>
      </c>
      <c r="F106" s="22" t="s">
        <v>24</v>
      </c>
      <c r="G106" s="23">
        <v>1</v>
      </c>
      <c r="H106" s="23">
        <v>53</v>
      </c>
      <c r="I106" s="23">
        <v>530404</v>
      </c>
      <c r="J106" s="24">
        <v>6120</v>
      </c>
      <c r="K106" s="25">
        <v>1980</v>
      </c>
      <c r="L106" s="26">
        <v>0</v>
      </c>
      <c r="M106" s="26">
        <v>0</v>
      </c>
      <c r="N106" s="27">
        <v>6120</v>
      </c>
      <c r="O106" s="28">
        <f t="shared" si="3"/>
        <v>0</v>
      </c>
    </row>
    <row r="107" spans="1:15" ht="57" customHeight="1">
      <c r="A107" s="19">
        <v>153</v>
      </c>
      <c r="B107" s="20" t="s">
        <v>19</v>
      </c>
      <c r="C107" s="20" t="s">
        <v>73</v>
      </c>
      <c r="D107" s="21" t="s">
        <v>161</v>
      </c>
      <c r="E107" s="21" t="s">
        <v>162</v>
      </c>
      <c r="F107" s="22" t="s">
        <v>24</v>
      </c>
      <c r="G107" s="23">
        <v>1</v>
      </c>
      <c r="H107" s="23">
        <v>53</v>
      </c>
      <c r="I107" s="23">
        <v>531404</v>
      </c>
      <c r="J107" s="24">
        <v>1949</v>
      </c>
      <c r="K107" s="25">
        <v>0</v>
      </c>
      <c r="L107" s="26">
        <v>0</v>
      </c>
      <c r="M107" s="26">
        <v>0</v>
      </c>
      <c r="N107" s="27">
        <v>1949</v>
      </c>
      <c r="O107" s="28">
        <f t="shared" si="3"/>
        <v>0</v>
      </c>
    </row>
    <row r="108" spans="1:15" ht="57" customHeight="1">
      <c r="A108" s="19">
        <v>154</v>
      </c>
      <c r="B108" s="20" t="s">
        <v>108</v>
      </c>
      <c r="C108" s="20" t="s">
        <v>112</v>
      </c>
      <c r="D108" s="21" t="s">
        <v>163</v>
      </c>
      <c r="E108" s="21" t="s">
        <v>164</v>
      </c>
      <c r="F108" s="22" t="s">
        <v>24</v>
      </c>
      <c r="G108" s="23">
        <v>57</v>
      </c>
      <c r="H108" s="23">
        <v>53</v>
      </c>
      <c r="I108" s="23">
        <v>530404</v>
      </c>
      <c r="J108" s="24">
        <v>1500</v>
      </c>
      <c r="K108" s="25">
        <v>1500</v>
      </c>
      <c r="L108" s="26">
        <v>0</v>
      </c>
      <c r="M108" s="26">
        <v>0</v>
      </c>
      <c r="N108" s="27">
        <v>1500</v>
      </c>
      <c r="O108" s="28">
        <f t="shared" si="3"/>
        <v>0</v>
      </c>
    </row>
    <row r="109" spans="1:15" ht="57" customHeight="1">
      <c r="A109" s="19">
        <v>155</v>
      </c>
      <c r="B109" s="20" t="s">
        <v>19</v>
      </c>
      <c r="C109" s="20" t="s">
        <v>20</v>
      </c>
      <c r="D109" s="21" t="s">
        <v>165</v>
      </c>
      <c r="E109" s="21" t="s">
        <v>166</v>
      </c>
      <c r="F109" s="22" t="s">
        <v>24</v>
      </c>
      <c r="G109" s="23">
        <v>1</v>
      </c>
      <c r="H109" s="23">
        <v>57</v>
      </c>
      <c r="I109" s="23">
        <v>570206</v>
      </c>
      <c r="J109" s="24">
        <v>3500</v>
      </c>
      <c r="K109" s="25">
        <v>3500</v>
      </c>
      <c r="L109" s="26">
        <v>0</v>
      </c>
      <c r="M109" s="26">
        <v>0</v>
      </c>
      <c r="N109" s="27">
        <v>3500</v>
      </c>
      <c r="O109" s="28">
        <f t="shared" si="3"/>
        <v>0</v>
      </c>
    </row>
    <row r="110" spans="1:15" ht="57" customHeight="1">
      <c r="A110" s="19">
        <v>156</v>
      </c>
      <c r="B110" s="20" t="s">
        <v>108</v>
      </c>
      <c r="C110" s="20" t="s">
        <v>112</v>
      </c>
      <c r="D110" s="21" t="s">
        <v>127</v>
      </c>
      <c r="E110" s="21" t="s">
        <v>128</v>
      </c>
      <c r="F110" s="22" t="s">
        <v>24</v>
      </c>
      <c r="G110" s="23">
        <v>57</v>
      </c>
      <c r="H110" s="23">
        <v>53</v>
      </c>
      <c r="I110" s="23">
        <v>531411</v>
      </c>
      <c r="J110" s="24">
        <v>2399.96</v>
      </c>
      <c r="K110" s="25">
        <v>2399.96</v>
      </c>
      <c r="L110" s="26">
        <v>2399.96</v>
      </c>
      <c r="M110" s="26">
        <v>2399.96</v>
      </c>
      <c r="N110" s="27">
        <v>0</v>
      </c>
      <c r="O110" s="28">
        <f t="shared" si="3"/>
        <v>1</v>
      </c>
    </row>
    <row r="111" spans="1:15" ht="57" customHeight="1">
      <c r="A111" s="19">
        <v>157</v>
      </c>
      <c r="B111" s="20" t="s">
        <v>132</v>
      </c>
      <c r="C111" s="20" t="s">
        <v>167</v>
      </c>
      <c r="D111" s="21" t="s">
        <v>168</v>
      </c>
      <c r="E111" s="21" t="s">
        <v>169</v>
      </c>
      <c r="F111" s="22" t="s">
        <v>24</v>
      </c>
      <c r="G111" s="23">
        <v>57</v>
      </c>
      <c r="H111" s="23">
        <v>53</v>
      </c>
      <c r="I111" s="23">
        <v>530601</v>
      </c>
      <c r="J111" s="24">
        <v>40000</v>
      </c>
      <c r="K111" s="25">
        <v>40000</v>
      </c>
      <c r="L111" s="26">
        <v>0</v>
      </c>
      <c r="M111" s="26">
        <v>0</v>
      </c>
      <c r="N111" s="27">
        <v>40000</v>
      </c>
      <c r="O111" s="28">
        <f t="shared" si="3"/>
        <v>0</v>
      </c>
    </row>
    <row r="112" spans="1:15" ht="57" customHeight="1">
      <c r="A112" s="19">
        <v>158</v>
      </c>
      <c r="B112" s="20" t="s">
        <v>19</v>
      </c>
      <c r="C112" s="20" t="s">
        <v>20</v>
      </c>
      <c r="D112" s="21" t="s">
        <v>51</v>
      </c>
      <c r="E112" s="21" t="s">
        <v>170</v>
      </c>
      <c r="F112" s="22" t="s">
        <v>24</v>
      </c>
      <c r="G112" s="23">
        <v>1</v>
      </c>
      <c r="H112" s="23">
        <v>53</v>
      </c>
      <c r="I112" s="23">
        <v>530249</v>
      </c>
      <c r="J112" s="24">
        <v>7958.59</v>
      </c>
      <c r="K112" s="25">
        <v>7958.59</v>
      </c>
      <c r="L112" s="26">
        <v>4211.2</v>
      </c>
      <c r="M112" s="26">
        <v>4211.2</v>
      </c>
      <c r="N112" s="27">
        <v>3747.3900000000003</v>
      </c>
      <c r="O112" s="28">
        <f t="shared" si="3"/>
        <v>0.5291389555185027</v>
      </c>
    </row>
    <row r="113" spans="1:15" ht="57" customHeight="1">
      <c r="A113" s="19">
        <v>159</v>
      </c>
      <c r="B113" s="20" t="s">
        <v>19</v>
      </c>
      <c r="C113" s="20" t="s">
        <v>20</v>
      </c>
      <c r="D113" s="21" t="s">
        <v>51</v>
      </c>
      <c r="E113" s="21" t="s">
        <v>171</v>
      </c>
      <c r="F113" s="22" t="s">
        <v>24</v>
      </c>
      <c r="G113" s="23">
        <v>1</v>
      </c>
      <c r="H113" s="23">
        <v>53</v>
      </c>
      <c r="I113" s="23">
        <v>530804</v>
      </c>
      <c r="J113" s="24">
        <v>4900</v>
      </c>
      <c r="K113" s="25">
        <v>4900</v>
      </c>
      <c r="L113" s="26">
        <v>0</v>
      </c>
      <c r="M113" s="26">
        <v>0</v>
      </c>
      <c r="N113" s="27">
        <v>4900</v>
      </c>
      <c r="O113" s="28">
        <f t="shared" si="3"/>
        <v>0</v>
      </c>
    </row>
    <row r="114" spans="1:15" ht="57" customHeight="1">
      <c r="A114" s="19">
        <v>166</v>
      </c>
      <c r="B114" s="20" t="s">
        <v>132</v>
      </c>
      <c r="C114" s="20" t="s">
        <v>167</v>
      </c>
      <c r="D114" s="21" t="s">
        <v>172</v>
      </c>
      <c r="E114" s="21" t="s">
        <v>173</v>
      </c>
      <c r="F114" s="22" t="s">
        <v>24</v>
      </c>
      <c r="G114" s="23">
        <v>57</v>
      </c>
      <c r="H114" s="23">
        <v>53</v>
      </c>
      <c r="I114" s="23">
        <v>530606</v>
      </c>
      <c r="J114" s="24">
        <v>61613.6</v>
      </c>
      <c r="K114" s="25">
        <v>61613.59999999999</v>
      </c>
      <c r="L114" s="26">
        <v>0</v>
      </c>
      <c r="M114" s="26">
        <v>0</v>
      </c>
      <c r="N114" s="27">
        <v>61613.6</v>
      </c>
      <c r="O114" s="28">
        <f t="shared" si="3"/>
        <v>0</v>
      </c>
    </row>
    <row r="115" spans="1:15" ht="57" customHeight="1">
      <c r="A115" s="19">
        <v>168</v>
      </c>
      <c r="B115" s="20" t="s">
        <v>132</v>
      </c>
      <c r="C115" s="20" t="s">
        <v>167</v>
      </c>
      <c r="D115" s="21" t="s">
        <v>174</v>
      </c>
      <c r="E115" s="21" t="s">
        <v>175</v>
      </c>
      <c r="F115" s="22" t="s">
        <v>24</v>
      </c>
      <c r="G115" s="23">
        <v>57</v>
      </c>
      <c r="H115" s="23">
        <v>53</v>
      </c>
      <c r="I115" s="23">
        <v>530606</v>
      </c>
      <c r="J115" s="24">
        <v>9150</v>
      </c>
      <c r="K115" s="25">
        <v>9150</v>
      </c>
      <c r="L115" s="26">
        <v>0</v>
      </c>
      <c r="M115" s="26">
        <v>0</v>
      </c>
      <c r="N115" s="27">
        <v>9150</v>
      </c>
      <c r="O115" s="28">
        <f t="shared" si="3"/>
        <v>0</v>
      </c>
    </row>
    <row r="116" spans="1:15" ht="57" customHeight="1">
      <c r="A116" s="19">
        <v>169</v>
      </c>
      <c r="B116" s="20" t="s">
        <v>132</v>
      </c>
      <c r="C116" s="20" t="s">
        <v>176</v>
      </c>
      <c r="D116" s="21" t="s">
        <v>177</v>
      </c>
      <c r="E116" s="21" t="s">
        <v>178</v>
      </c>
      <c r="F116" s="22" t="s">
        <v>24</v>
      </c>
      <c r="G116" s="23">
        <v>57</v>
      </c>
      <c r="H116" s="23">
        <v>53</v>
      </c>
      <c r="I116" s="23">
        <v>530606</v>
      </c>
      <c r="J116" s="24">
        <v>22525.559999999998</v>
      </c>
      <c r="K116" s="25">
        <v>22525.559999999998</v>
      </c>
      <c r="L116" s="26">
        <v>0</v>
      </c>
      <c r="M116" s="26">
        <v>0</v>
      </c>
      <c r="N116" s="27">
        <v>22525.559999999998</v>
      </c>
      <c r="O116" s="28">
        <f t="shared" si="3"/>
        <v>0</v>
      </c>
    </row>
    <row r="117" spans="1:15" ht="57" customHeight="1">
      <c r="A117" s="19">
        <v>170</v>
      </c>
      <c r="B117" s="20" t="s">
        <v>132</v>
      </c>
      <c r="C117" s="20" t="s">
        <v>133</v>
      </c>
      <c r="D117" s="21" t="s">
        <v>185</v>
      </c>
      <c r="E117" s="21" t="s">
        <v>179</v>
      </c>
      <c r="F117" s="22" t="s">
        <v>24</v>
      </c>
      <c r="G117" s="23">
        <v>57</v>
      </c>
      <c r="H117" s="23">
        <v>53</v>
      </c>
      <c r="I117" s="23">
        <v>530606</v>
      </c>
      <c r="J117" s="24">
        <v>22525.44</v>
      </c>
      <c r="K117" s="25">
        <v>22525.440000000002</v>
      </c>
      <c r="L117" s="26">
        <v>0</v>
      </c>
      <c r="M117" s="26">
        <v>0</v>
      </c>
      <c r="N117" s="27">
        <v>22525.44</v>
      </c>
      <c r="O117" s="28">
        <f t="shared" si="3"/>
        <v>0</v>
      </c>
    </row>
    <row r="118" spans="1:15" ht="57" customHeight="1">
      <c r="A118" s="19">
        <v>171</v>
      </c>
      <c r="B118" s="20" t="s">
        <v>81</v>
      </c>
      <c r="C118" s="20" t="s">
        <v>82</v>
      </c>
      <c r="D118" s="21" t="s">
        <v>180</v>
      </c>
      <c r="E118" s="21" t="s">
        <v>181</v>
      </c>
      <c r="F118" s="22" t="s">
        <v>24</v>
      </c>
      <c r="G118" s="23">
        <v>1</v>
      </c>
      <c r="H118" s="23">
        <v>53</v>
      </c>
      <c r="I118" s="23">
        <v>530241</v>
      </c>
      <c r="J118" s="24">
        <v>3700</v>
      </c>
      <c r="K118" s="25">
        <v>3700</v>
      </c>
      <c r="L118" s="26">
        <v>0</v>
      </c>
      <c r="M118" s="26">
        <v>0</v>
      </c>
      <c r="N118" s="27">
        <v>3700</v>
      </c>
      <c r="O118" s="28">
        <f t="shared" si="3"/>
        <v>0</v>
      </c>
    </row>
    <row r="119" spans="1:15" ht="57" customHeight="1">
      <c r="A119" s="19">
        <v>172</v>
      </c>
      <c r="B119" s="20" t="s">
        <v>19</v>
      </c>
      <c r="C119" s="20" t="s">
        <v>20</v>
      </c>
      <c r="D119" s="21" t="s">
        <v>32</v>
      </c>
      <c r="E119" s="21" t="s">
        <v>33</v>
      </c>
      <c r="F119" s="22" t="s">
        <v>24</v>
      </c>
      <c r="G119" s="23">
        <v>1</v>
      </c>
      <c r="H119" s="23">
        <v>53</v>
      </c>
      <c r="I119" s="23">
        <v>530404</v>
      </c>
      <c r="J119" s="24">
        <v>250</v>
      </c>
      <c r="K119" s="25">
        <v>0</v>
      </c>
      <c r="L119" s="26">
        <v>0</v>
      </c>
      <c r="M119" s="26">
        <v>0</v>
      </c>
      <c r="N119" s="27">
        <v>250</v>
      </c>
      <c r="O119" s="28">
        <f t="shared" si="3"/>
        <v>0</v>
      </c>
    </row>
    <row r="120" spans="1:15" ht="57" customHeight="1">
      <c r="A120" s="19">
        <v>173</v>
      </c>
      <c r="B120" s="20" t="s">
        <v>19</v>
      </c>
      <c r="C120" s="20" t="s">
        <v>20</v>
      </c>
      <c r="D120" s="21" t="s">
        <v>32</v>
      </c>
      <c r="E120" s="21" t="s">
        <v>33</v>
      </c>
      <c r="F120" s="22" t="s">
        <v>24</v>
      </c>
      <c r="G120" s="23">
        <v>1</v>
      </c>
      <c r="H120" s="23">
        <v>53</v>
      </c>
      <c r="I120" s="23">
        <v>530804</v>
      </c>
      <c r="J120" s="24">
        <v>250</v>
      </c>
      <c r="K120" s="25">
        <v>0</v>
      </c>
      <c r="L120" s="26">
        <v>0</v>
      </c>
      <c r="M120" s="26">
        <v>0</v>
      </c>
      <c r="N120" s="27">
        <v>250</v>
      </c>
      <c r="O120" s="28">
        <f t="shared" si="3"/>
        <v>0</v>
      </c>
    </row>
    <row r="121" spans="1:15" ht="57" customHeight="1">
      <c r="A121" s="19">
        <v>174</v>
      </c>
      <c r="B121" s="20" t="s">
        <v>19</v>
      </c>
      <c r="C121" s="20" t="s">
        <v>20</v>
      </c>
      <c r="D121" s="21" t="s">
        <v>32</v>
      </c>
      <c r="E121" s="21" t="s">
        <v>33</v>
      </c>
      <c r="F121" s="22" t="s">
        <v>24</v>
      </c>
      <c r="G121" s="23">
        <v>1</v>
      </c>
      <c r="H121" s="23">
        <v>53</v>
      </c>
      <c r="I121" s="23">
        <v>530812</v>
      </c>
      <c r="J121" s="24">
        <v>50</v>
      </c>
      <c r="K121" s="25">
        <v>0</v>
      </c>
      <c r="L121" s="26">
        <v>0</v>
      </c>
      <c r="M121" s="26">
        <v>0</v>
      </c>
      <c r="N121" s="27">
        <v>50</v>
      </c>
      <c r="O121" s="28">
        <f t="shared" si="3"/>
        <v>0</v>
      </c>
    </row>
    <row r="122" spans="1:15" ht="57" customHeight="1" thickBot="1">
      <c r="A122" s="19">
        <v>175</v>
      </c>
      <c r="B122" s="20" t="s">
        <v>19</v>
      </c>
      <c r="C122" s="20" t="s">
        <v>20</v>
      </c>
      <c r="D122" s="21" t="s">
        <v>51</v>
      </c>
      <c r="E122" s="21" t="s">
        <v>182</v>
      </c>
      <c r="F122" s="22" t="s">
        <v>24</v>
      </c>
      <c r="G122" s="23">
        <v>1</v>
      </c>
      <c r="H122" s="23">
        <v>53</v>
      </c>
      <c r="I122" s="23">
        <v>530209</v>
      </c>
      <c r="J122" s="24">
        <v>4000</v>
      </c>
      <c r="K122" s="25">
        <v>4000</v>
      </c>
      <c r="L122" s="26">
        <v>0</v>
      </c>
      <c r="M122" s="26">
        <v>0</v>
      </c>
      <c r="N122" s="27">
        <v>4000</v>
      </c>
      <c r="O122" s="28">
        <f t="shared" si="3"/>
        <v>0</v>
      </c>
    </row>
    <row r="123" spans="10:15" ht="15.75" thickBot="1">
      <c r="J123" s="31">
        <f>SUM(J9:J122)</f>
        <v>5518368.696751063</v>
      </c>
      <c r="K123" s="32">
        <f>SUM(K9:K122)</f>
        <v>3959193.02</v>
      </c>
      <c r="L123" s="33">
        <f>SUM(L9:L122)</f>
        <v>3221046.41</v>
      </c>
      <c r="M123" s="33">
        <f>SUM(M9:M122)</f>
        <v>1842529.7999999998</v>
      </c>
      <c r="N123" s="33">
        <f>SUM(N9:N122)</f>
        <v>3675838.896751064</v>
      </c>
      <c r="O123" s="34">
        <f t="shared" si="3"/>
        <v>0.3338903036842733</v>
      </c>
    </row>
    <row r="124" spans="10:12" ht="15">
      <c r="J124" s="5"/>
      <c r="K124" s="5"/>
      <c r="L124" s="5"/>
    </row>
    <row r="125" spans="10:15" ht="15">
      <c r="J125" s="35">
        <f>SUBTOTAL(9,J9:J122)</f>
        <v>5518368.696751063</v>
      </c>
      <c r="K125" s="35">
        <f>SUBTOTAL(9,K9:K122)</f>
        <v>3959193.02</v>
      </c>
      <c r="L125" s="35">
        <f>SUBTOTAL(9,L9:L122)</f>
        <v>3221046.41</v>
      </c>
      <c r="M125" s="35">
        <f>SUBTOTAL(9,M9:M122)</f>
        <v>1842529.7999999998</v>
      </c>
      <c r="N125" s="35">
        <f>SUBTOTAL(9,N9:N122)</f>
        <v>3675838.896751064</v>
      </c>
      <c r="O125" s="34">
        <f>_xlfn.IFERROR(M125/J125,0)</f>
        <v>0.3338903036842733</v>
      </c>
    </row>
    <row r="127" spans="7:9" ht="15">
      <c r="G127" s="36"/>
      <c r="H127" s="36"/>
      <c r="I127" s="36"/>
    </row>
    <row r="129" spans="1:14" s="1" customFormat="1" ht="15">
      <c r="A129" s="29"/>
      <c r="B129" s="29"/>
      <c r="C129" s="29"/>
      <c r="D129" s="29"/>
      <c r="E129" s="29"/>
      <c r="F129" s="29"/>
      <c r="G129" s="30"/>
      <c r="H129" s="30"/>
      <c r="I129" s="30"/>
      <c r="N129" s="5"/>
    </row>
    <row r="131" ht="15">
      <c r="M131" s="5"/>
    </row>
    <row r="134" spans="1:14" s="1" customFormat="1" ht="15">
      <c r="A134" s="29"/>
      <c r="B134" s="29"/>
      <c r="C134" s="29"/>
      <c r="D134" s="29"/>
      <c r="E134" s="29"/>
      <c r="F134" s="29"/>
      <c r="G134" s="30"/>
      <c r="H134" s="30"/>
      <c r="I134" s="30"/>
      <c r="N134" s="5"/>
    </row>
  </sheetData>
  <sheetProtection/>
  <autoFilter ref="A8:O123"/>
  <printOptions/>
  <pageMargins left="0.7086614173228347" right="0.7086614173228347" top="0.7480314960629921" bottom="0.7480314960629921" header="0.31496062992125984" footer="0.31496062992125984"/>
  <pageSetup horizontalDpi="600" verticalDpi="600" orientation="landscape" paperSize="9"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MIRANDA CANSING FATIMA ELIZABETH</dc:creator>
  <cp:keywords/>
  <dc:description/>
  <cp:lastModifiedBy>Aldolfo Gustavo Salcedo Glukstad</cp:lastModifiedBy>
  <cp:lastPrinted>2023-01-10T16:34:51Z</cp:lastPrinted>
  <dcterms:created xsi:type="dcterms:W3CDTF">2018-08-07T22:49:03Z</dcterms:created>
  <dcterms:modified xsi:type="dcterms:W3CDTF">2023-01-12T01:47:46Z</dcterms:modified>
  <cp:category/>
  <cp:version/>
  <cp:contentType/>
  <cp:contentStatus/>
</cp:coreProperties>
</file>